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S:\ERC\"/>
    </mc:Choice>
  </mc:AlternateContent>
  <bookViews>
    <workbookView xWindow="0" yWindow="0" windowWidth="28800" windowHeight="10875"/>
  </bookViews>
  <sheets>
    <sheet name="Current Condition and Goals" sheetId="1" r:id="rId1"/>
    <sheet name="Habits and Obstacles " sheetId="27" r:id="rId2"/>
    <sheet name="Symptom Timeline" sheetId="3" r:id="rId3"/>
    <sheet name="Appointment Tracker" sheetId="2" r:id="rId4"/>
    <sheet name="Symptom Scorecards" sheetId="26" r:id="rId5"/>
    <sheet name="Supplements - Current" sheetId="5" r:id="rId6"/>
    <sheet name="Lab Results - U.S." sheetId="16" r:id="rId7"/>
    <sheet name="TS Diagrammer Tool" sheetId="28" r:id="rId8"/>
    <sheet name="Supplements - Add. Suggested" sheetId="21" r:id="rId9"/>
    <sheet name="Supplements - Discontinued" sheetId="22" r:id="rId10"/>
    <sheet name="Medications" sheetId="8" r:id="rId11"/>
    <sheet name="Lifestyle Plan" sheetId="9" r:id="rId12"/>
    <sheet name="Diet Plan" sheetId="23" r:id="rId13"/>
    <sheet name="Diet Diary" sheetId="10" r:id="rId14"/>
    <sheet name="Glucose Tracking" sheetId="24" r:id="rId15"/>
    <sheet name="Exam Findings" sheetId="13" r:id="rId16"/>
    <sheet name="Exam Findings Summary" sheetId="14" r:id="rId17"/>
    <sheet name="Lab Results - Intl " sheetId="15" r:id="rId18"/>
    <sheet name="Lab Explanations" sheetId="17" r:id="rId19"/>
    <sheet name="Lab Followup" sheetId="19" r:id="rId20"/>
  </sheets>
  <definedNames>
    <definedName name="_xlnm.Print_Area" localSheetId="3">'Appointment Tracker'!$A$1:$D$19</definedName>
    <definedName name="_xlnm.Print_Area" localSheetId="0">'Current Condition and Goals'!$A$1:$D$21</definedName>
    <definedName name="_xlnm.Print_Area" localSheetId="13">'Diet Diary'!$A$1:$E$24</definedName>
    <definedName name="_xlnm.Print_Area" localSheetId="12">'Diet Plan'!$A$1:$C$34</definedName>
    <definedName name="_xlnm.Print_Area" localSheetId="15">'Exam Findings'!$A$1:$F$335</definedName>
    <definedName name="_xlnm.Print_Area" localSheetId="14">'Glucose Tracking'!$A$1:$W$32</definedName>
    <definedName name="_xlnm.Print_Area" localSheetId="1">'Habits and Obstacles '!$A$1:$D$11</definedName>
    <definedName name="_xlnm.Print_Area" localSheetId="18">'Lab Explanations'!$A$1:$AD$541</definedName>
    <definedName name="_xlnm.Print_Area" localSheetId="19">'Lab Followup'!$A$1:$I$35</definedName>
    <definedName name="_xlnm.Print_Area" localSheetId="17">'Lab Results - Intl '!$A$1:$AG$175</definedName>
    <definedName name="_xlnm.Print_Area" localSheetId="6">'Lab Results - U.S.'!$A$1:$U$175</definedName>
    <definedName name="_xlnm.Print_Area" localSheetId="11">'Lifestyle Plan'!$A$1:$C$34</definedName>
    <definedName name="_xlnm.Print_Area" localSheetId="10">Medications!$A$1:$F$22</definedName>
    <definedName name="_xlnm.Print_Area" localSheetId="8">'Supplements - Add. Suggested'!$A$1:$I$25</definedName>
    <definedName name="_xlnm.Print_Area" localSheetId="5">'Supplements - Current'!$A$1:$I$25</definedName>
    <definedName name="_xlnm.Print_Area" localSheetId="9">'Supplements - Discontinued'!$A$1:$I$25</definedName>
    <definedName name="_xlnm.Print_Area" localSheetId="4">'Symptom Scorecards'!$A$1:$F$89</definedName>
    <definedName name="_xlnm.Print_Area" localSheetId="2">'Symptom Timeline'!$B$1:$N$30</definedName>
    <definedName name="_xlnm.Print_Area" localSheetId="7">'TS Diagrammer Tool'!$C$1:$AS$37</definedName>
    <definedName name="_xlnm.Print_Titles" localSheetId="15">'Exam Findings'!$1:$1</definedName>
    <definedName name="_xlnm.Print_Titles" localSheetId="16">'Exam Findings Summary'!$1:$1</definedName>
    <definedName name="_xlnm.Print_Titles" localSheetId="18">'Lab Explanations'!$1:$1</definedName>
    <definedName name="_xlnm.Print_Titles" localSheetId="19">'Lab Followup'!$1:$1</definedName>
    <definedName name="_xlnm.Print_Titles" localSheetId="17">'Lab Results - Intl '!$1:$1</definedName>
    <definedName name="_xlnm.Print_Titles" localSheetId="4">'Symptom Scorecards'!$1:$1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2" i="3" l="1"/>
  <c r="A4" i="3" l="1"/>
  <c r="A13" i="3" l="1"/>
  <c r="A12" i="3"/>
  <c r="A11" i="3"/>
  <c r="A10" i="3"/>
  <c r="A9" i="3"/>
  <c r="A8" i="3"/>
  <c r="A7" i="3"/>
  <c r="A6" i="3"/>
  <c r="A5" i="3"/>
  <c r="B2" i="3"/>
  <c r="D2" i="2"/>
  <c r="B2" i="27"/>
  <c r="D2" i="27"/>
  <c r="AC4" i="17"/>
  <c r="AA4" i="17"/>
  <c r="Y4" i="17"/>
  <c r="W4" i="17"/>
  <c r="U4" i="17"/>
  <c r="S4" i="17"/>
  <c r="Q4" i="17"/>
  <c r="O4" i="17"/>
  <c r="M4" i="17"/>
  <c r="K4" i="17"/>
  <c r="I4" i="17"/>
  <c r="G4" i="17"/>
  <c r="AC56" i="17"/>
  <c r="AA56" i="17"/>
  <c r="Y56" i="17"/>
  <c r="W56" i="17"/>
  <c r="U56" i="17"/>
  <c r="S56" i="17"/>
  <c r="Q56" i="17"/>
  <c r="O56" i="17"/>
  <c r="M56" i="17"/>
  <c r="K56" i="17"/>
  <c r="I56" i="17"/>
  <c r="G56" i="17"/>
  <c r="B3" i="16"/>
  <c r="H10" i="15"/>
  <c r="B4" i="23"/>
  <c r="B3" i="13"/>
  <c r="B4" i="16"/>
  <c r="B4" i="15"/>
  <c r="B3" i="14"/>
  <c r="J3" i="24"/>
  <c r="C3" i="24"/>
  <c r="B3" i="23"/>
  <c r="G3" i="22"/>
  <c r="B3" i="22"/>
  <c r="G3" i="21"/>
  <c r="B3" i="21"/>
  <c r="F2" i="19"/>
  <c r="B2" i="19"/>
  <c r="R37" i="16"/>
  <c r="Q37" i="16"/>
  <c r="P37" i="16"/>
  <c r="O37" i="16"/>
  <c r="W470" i="17" s="1"/>
  <c r="X470" i="17" s="1"/>
  <c r="N37" i="16"/>
  <c r="M37" i="16"/>
  <c r="L37" i="16"/>
  <c r="Q470" i="17" s="1"/>
  <c r="R470" i="17" s="1"/>
  <c r="K37" i="16"/>
  <c r="J37" i="16"/>
  <c r="I37" i="16"/>
  <c r="H37" i="16"/>
  <c r="G37" i="16"/>
  <c r="AC537" i="17"/>
  <c r="AD537" i="17" s="1"/>
  <c r="AA537" i="17"/>
  <c r="AB537" i="17"/>
  <c r="Y537" i="17"/>
  <c r="Z537" i="17"/>
  <c r="Z538" i="17" s="1"/>
  <c r="W537" i="17"/>
  <c r="X537" i="17" s="1"/>
  <c r="U537" i="17"/>
  <c r="V537" i="17" s="1"/>
  <c r="S537" i="17"/>
  <c r="T537" i="17" s="1"/>
  <c r="Q537" i="17"/>
  <c r="R537" i="17" s="1"/>
  <c r="R539" i="17" s="1"/>
  <c r="O537" i="17"/>
  <c r="P537" i="17" s="1"/>
  <c r="P538" i="17" s="1"/>
  <c r="M537" i="17"/>
  <c r="N537" i="17" s="1"/>
  <c r="N539" i="17" s="1"/>
  <c r="K537" i="17"/>
  <c r="L537" i="17"/>
  <c r="I537" i="17"/>
  <c r="J537" i="17" s="1"/>
  <c r="G537" i="17"/>
  <c r="H537" i="17"/>
  <c r="AC529" i="17"/>
  <c r="AD529" i="17"/>
  <c r="AC530" i="17"/>
  <c r="AD530" i="17"/>
  <c r="AC531" i="17"/>
  <c r="AD531" i="17" s="1"/>
  <c r="AC532" i="17"/>
  <c r="AD532" i="17"/>
  <c r="AA529" i="17"/>
  <c r="AB529" i="17"/>
  <c r="AA530" i="17"/>
  <c r="AB530" i="17"/>
  <c r="AA531" i="17"/>
  <c r="AB531" i="17" s="1"/>
  <c r="AA532" i="17"/>
  <c r="AB532" i="17"/>
  <c r="Y529" i="17"/>
  <c r="Z529" i="17"/>
  <c r="Y530" i="17"/>
  <c r="Z530" i="17"/>
  <c r="Y531" i="17"/>
  <c r="Z531" i="17" s="1"/>
  <c r="Y532" i="17"/>
  <c r="Z532" i="17"/>
  <c r="W529" i="17"/>
  <c r="X529" i="17"/>
  <c r="W530" i="17"/>
  <c r="X530" i="17"/>
  <c r="W531" i="17"/>
  <c r="X531" i="17" s="1"/>
  <c r="W532" i="17"/>
  <c r="X532" i="17"/>
  <c r="U529" i="17"/>
  <c r="V529" i="17"/>
  <c r="U530" i="17"/>
  <c r="V530" i="17"/>
  <c r="U531" i="17"/>
  <c r="V531" i="17" s="1"/>
  <c r="U532" i="17"/>
  <c r="V532" i="17"/>
  <c r="S529" i="17"/>
  <c r="T529" i="17"/>
  <c r="S530" i="17"/>
  <c r="T530" i="17"/>
  <c r="S531" i="17"/>
  <c r="T531" i="17" s="1"/>
  <c r="S532" i="17"/>
  <c r="T532" i="17"/>
  <c r="Q529" i="17"/>
  <c r="R529" i="17"/>
  <c r="Q530" i="17"/>
  <c r="R530" i="17"/>
  <c r="Q531" i="17"/>
  <c r="R531" i="17" s="1"/>
  <c r="Q532" i="17"/>
  <c r="R532" i="17"/>
  <c r="O529" i="17"/>
  <c r="P529" i="17"/>
  <c r="O530" i="17"/>
  <c r="P530" i="17"/>
  <c r="O531" i="17"/>
  <c r="P531" i="17" s="1"/>
  <c r="O532" i="17"/>
  <c r="P532" i="17"/>
  <c r="M529" i="17"/>
  <c r="N529" i="17"/>
  <c r="M530" i="17"/>
  <c r="N530" i="17"/>
  <c r="M531" i="17"/>
  <c r="N531" i="17" s="1"/>
  <c r="M532" i="17"/>
  <c r="N532" i="17"/>
  <c r="K529" i="17"/>
  <c r="L529" i="17"/>
  <c r="K530" i="17"/>
  <c r="L530" i="17"/>
  <c r="K531" i="17"/>
  <c r="L531" i="17" s="1"/>
  <c r="K532" i="17"/>
  <c r="L532" i="17"/>
  <c r="I529" i="17"/>
  <c r="J529" i="17"/>
  <c r="I530" i="17"/>
  <c r="J530" i="17"/>
  <c r="I531" i="17"/>
  <c r="J531" i="17" s="1"/>
  <c r="I532" i="17"/>
  <c r="J532" i="17"/>
  <c r="G529" i="17"/>
  <c r="H529" i="17"/>
  <c r="G530" i="17"/>
  <c r="H530" i="17"/>
  <c r="G531" i="17"/>
  <c r="H531" i="17" s="1"/>
  <c r="G532" i="17"/>
  <c r="H532" i="17"/>
  <c r="AC524" i="17"/>
  <c r="AD524" i="17"/>
  <c r="AD526" i="17" s="1"/>
  <c r="AA524" i="17"/>
  <c r="AB524" i="17" s="1"/>
  <c r="Y524" i="17"/>
  <c r="Z524" i="17" s="1"/>
  <c r="W524" i="17"/>
  <c r="X524" i="17" s="1"/>
  <c r="U524" i="17"/>
  <c r="V524" i="17" s="1"/>
  <c r="S524" i="17"/>
  <c r="T524" i="17" s="1"/>
  <c r="Q524" i="17"/>
  <c r="R524" i="17" s="1"/>
  <c r="R526" i="17" s="1"/>
  <c r="O524" i="17"/>
  <c r="P524" i="17"/>
  <c r="M524" i="17"/>
  <c r="N524" i="17"/>
  <c r="N526" i="17" s="1"/>
  <c r="K524" i="17"/>
  <c r="L524" i="17" s="1"/>
  <c r="I524" i="17"/>
  <c r="J524" i="17" s="1"/>
  <c r="J526" i="17" s="1"/>
  <c r="G524" i="17"/>
  <c r="H524" i="17"/>
  <c r="H526" i="17" s="1"/>
  <c r="AC519" i="17"/>
  <c r="AD519" i="17" s="1"/>
  <c r="AA519" i="17"/>
  <c r="AB519" i="17" s="1"/>
  <c r="Y519" i="17"/>
  <c r="Z519" i="17" s="1"/>
  <c r="Z520" i="17"/>
  <c r="W519" i="17"/>
  <c r="X519" i="17" s="1"/>
  <c r="X520" i="17" s="1"/>
  <c r="U519" i="17"/>
  <c r="V519" i="17" s="1"/>
  <c r="S519" i="17"/>
  <c r="T519" i="17" s="1"/>
  <c r="Q519" i="17"/>
  <c r="R519" i="17" s="1"/>
  <c r="R521" i="17" s="1"/>
  <c r="O519" i="17"/>
  <c r="P519" i="17"/>
  <c r="P522" i="17" s="1"/>
  <c r="M519" i="17"/>
  <c r="N519" i="17" s="1"/>
  <c r="N521" i="17"/>
  <c r="K519" i="17"/>
  <c r="L519" i="17" s="1"/>
  <c r="I519" i="17"/>
  <c r="J519" i="17"/>
  <c r="G519" i="17"/>
  <c r="H519" i="17"/>
  <c r="H521" i="17" s="1"/>
  <c r="J520" i="17"/>
  <c r="AC512" i="17"/>
  <c r="AD512" i="17" s="1"/>
  <c r="AC513" i="17"/>
  <c r="AD513" i="17"/>
  <c r="AC514" i="17"/>
  <c r="AD514" i="17"/>
  <c r="AA512" i="17"/>
  <c r="AB512" i="17"/>
  <c r="AA513" i="17"/>
  <c r="AB513" i="17" s="1"/>
  <c r="AA514" i="17"/>
  <c r="AB514" i="17"/>
  <c r="Y512" i="17"/>
  <c r="Z512" i="17"/>
  <c r="Y513" i="17"/>
  <c r="Z513" i="17"/>
  <c r="Y514" i="17"/>
  <c r="Z514" i="17" s="1"/>
  <c r="W512" i="17"/>
  <c r="X512" i="17"/>
  <c r="W513" i="17"/>
  <c r="X513" i="17"/>
  <c r="W514" i="17"/>
  <c r="X514" i="17"/>
  <c r="U512" i="17"/>
  <c r="V512" i="17" s="1"/>
  <c r="U513" i="17"/>
  <c r="V513" i="17"/>
  <c r="U514" i="17"/>
  <c r="V514" i="17"/>
  <c r="S512" i="17"/>
  <c r="T512" i="17"/>
  <c r="S513" i="17"/>
  <c r="T513" i="17" s="1"/>
  <c r="S514" i="17"/>
  <c r="T514" i="17"/>
  <c r="Q512" i="17"/>
  <c r="R512" i="17"/>
  <c r="Q513" i="17"/>
  <c r="R513" i="17"/>
  <c r="Q514" i="17"/>
  <c r="R514" i="17" s="1"/>
  <c r="O512" i="17"/>
  <c r="P512" i="17"/>
  <c r="O513" i="17"/>
  <c r="P513" i="17"/>
  <c r="O514" i="17"/>
  <c r="P514" i="17"/>
  <c r="M512" i="17"/>
  <c r="N512" i="17" s="1"/>
  <c r="M513" i="17"/>
  <c r="N513" i="17"/>
  <c r="M514" i="17"/>
  <c r="N514" i="17"/>
  <c r="K512" i="17"/>
  <c r="L512" i="17"/>
  <c r="K513" i="17"/>
  <c r="L513" i="17" s="1"/>
  <c r="K514" i="17"/>
  <c r="L514" i="17"/>
  <c r="I512" i="17"/>
  <c r="J512" i="17"/>
  <c r="I513" i="17"/>
  <c r="J513" i="17"/>
  <c r="I514" i="17"/>
  <c r="J514" i="17" s="1"/>
  <c r="G512" i="17"/>
  <c r="H512" i="17"/>
  <c r="G513" i="17"/>
  <c r="H513" i="17"/>
  <c r="G514" i="17"/>
  <c r="H514" i="17"/>
  <c r="AC506" i="17"/>
  <c r="AD506" i="17" s="1"/>
  <c r="AC507" i="17"/>
  <c r="AD507" i="17"/>
  <c r="AA506" i="17"/>
  <c r="AB506" i="17"/>
  <c r="AA507" i="17"/>
  <c r="AB507" i="17"/>
  <c r="Y506" i="17"/>
  <c r="Z506" i="17" s="1"/>
  <c r="Y507" i="17"/>
  <c r="Z507" i="17"/>
  <c r="W506" i="17"/>
  <c r="X506" i="17"/>
  <c r="W507" i="17"/>
  <c r="X507" i="17"/>
  <c r="U506" i="17"/>
  <c r="V506" i="17" s="1"/>
  <c r="U507" i="17"/>
  <c r="V507" i="17"/>
  <c r="S506" i="17"/>
  <c r="T506" i="17"/>
  <c r="S507" i="17"/>
  <c r="T507" i="17"/>
  <c r="Q506" i="17"/>
  <c r="R506" i="17" s="1"/>
  <c r="Q507" i="17"/>
  <c r="R507" i="17"/>
  <c r="O506" i="17"/>
  <c r="P506" i="17"/>
  <c r="O507" i="17"/>
  <c r="P507" i="17"/>
  <c r="M506" i="17"/>
  <c r="N506" i="17" s="1"/>
  <c r="M507" i="17"/>
  <c r="N507" i="17"/>
  <c r="K506" i="17"/>
  <c r="L506" i="17"/>
  <c r="K507" i="17"/>
  <c r="L507" i="17"/>
  <c r="I506" i="17"/>
  <c r="J506" i="17" s="1"/>
  <c r="I507" i="17"/>
  <c r="J507" i="17"/>
  <c r="G506" i="17"/>
  <c r="H506" i="17"/>
  <c r="G507" i="17"/>
  <c r="H507" i="17"/>
  <c r="AC493" i="17"/>
  <c r="AD493" i="17" s="1"/>
  <c r="AC494" i="17"/>
  <c r="AD494" i="17"/>
  <c r="AC495" i="17"/>
  <c r="AD495" i="17"/>
  <c r="AC496" i="17"/>
  <c r="AD496" i="17"/>
  <c r="AC497" i="17"/>
  <c r="AD497" i="17" s="1"/>
  <c r="AC498" i="17"/>
  <c r="AD498" i="17"/>
  <c r="AC499" i="17"/>
  <c r="AD499" i="17"/>
  <c r="AC500" i="17"/>
  <c r="AD500" i="17"/>
  <c r="AC501" i="17"/>
  <c r="AD501" i="17" s="1"/>
  <c r="AA493" i="17"/>
  <c r="AB493" i="17"/>
  <c r="AA494" i="17"/>
  <c r="AB494" i="17"/>
  <c r="AA495" i="17"/>
  <c r="AB495" i="17"/>
  <c r="AA496" i="17"/>
  <c r="AB496" i="17" s="1"/>
  <c r="AA497" i="17"/>
  <c r="AB497" i="17"/>
  <c r="AA498" i="17"/>
  <c r="AB498" i="17"/>
  <c r="AA499" i="17"/>
  <c r="AB499" i="17"/>
  <c r="AA500" i="17"/>
  <c r="AB500" i="17" s="1"/>
  <c r="AA501" i="17"/>
  <c r="AB501" i="17"/>
  <c r="Y493" i="17"/>
  <c r="Z493" i="17"/>
  <c r="Y494" i="17"/>
  <c r="Z494" i="17"/>
  <c r="Y495" i="17"/>
  <c r="Z495" i="17" s="1"/>
  <c r="Y496" i="17"/>
  <c r="Z496" i="17"/>
  <c r="Y497" i="17"/>
  <c r="Z497" i="17"/>
  <c r="Y498" i="17"/>
  <c r="Z498" i="17"/>
  <c r="Y499" i="17"/>
  <c r="Z499" i="17" s="1"/>
  <c r="Y500" i="17"/>
  <c r="Z500" i="17"/>
  <c r="Y501" i="17"/>
  <c r="Z501" i="17"/>
  <c r="W493" i="17"/>
  <c r="X493" i="17"/>
  <c r="W494" i="17"/>
  <c r="X494" i="17" s="1"/>
  <c r="W495" i="17"/>
  <c r="X495" i="17"/>
  <c r="W496" i="17"/>
  <c r="X496" i="17"/>
  <c r="W497" i="17"/>
  <c r="X497" i="17"/>
  <c r="W498" i="17"/>
  <c r="X498" i="17" s="1"/>
  <c r="W499" i="17"/>
  <c r="X499" i="17"/>
  <c r="W500" i="17"/>
  <c r="X500" i="17"/>
  <c r="W501" i="17"/>
  <c r="X501" i="17"/>
  <c r="U493" i="17"/>
  <c r="V493" i="17" s="1"/>
  <c r="U494" i="17"/>
  <c r="V494" i="17"/>
  <c r="U495" i="17"/>
  <c r="V495" i="17"/>
  <c r="U496" i="17"/>
  <c r="V496" i="17"/>
  <c r="U497" i="17"/>
  <c r="V497" i="17" s="1"/>
  <c r="U498" i="17"/>
  <c r="V498" i="17"/>
  <c r="U499" i="17"/>
  <c r="V499" i="17"/>
  <c r="U500" i="17"/>
  <c r="V500" i="17"/>
  <c r="U501" i="17"/>
  <c r="V501" i="17" s="1"/>
  <c r="S493" i="17"/>
  <c r="T493" i="17"/>
  <c r="S494" i="17"/>
  <c r="T494" i="17"/>
  <c r="S495" i="17"/>
  <c r="T495" i="17"/>
  <c r="S496" i="17"/>
  <c r="T496" i="17" s="1"/>
  <c r="S497" i="17"/>
  <c r="T497" i="17"/>
  <c r="S498" i="17"/>
  <c r="T498" i="17"/>
  <c r="S499" i="17"/>
  <c r="T499" i="17"/>
  <c r="S500" i="17"/>
  <c r="T500" i="17" s="1"/>
  <c r="S501" i="17"/>
  <c r="T501" i="17"/>
  <c r="Q493" i="17"/>
  <c r="R493" i="17"/>
  <c r="Q494" i="17"/>
  <c r="R494" i="17"/>
  <c r="Q495" i="17"/>
  <c r="R495" i="17" s="1"/>
  <c r="Q496" i="17"/>
  <c r="R496" i="17"/>
  <c r="Q497" i="17"/>
  <c r="R497" i="17"/>
  <c r="Q498" i="17"/>
  <c r="R498" i="17"/>
  <c r="Q499" i="17"/>
  <c r="R499" i="17" s="1"/>
  <c r="Q500" i="17"/>
  <c r="R500" i="17"/>
  <c r="Q501" i="17"/>
  <c r="R501" i="17"/>
  <c r="O493" i="17"/>
  <c r="P493" i="17"/>
  <c r="O494" i="17"/>
  <c r="P494" i="17" s="1"/>
  <c r="O495" i="17"/>
  <c r="P495" i="17"/>
  <c r="O496" i="17"/>
  <c r="P496" i="17"/>
  <c r="O497" i="17"/>
  <c r="P497" i="17"/>
  <c r="O498" i="17"/>
  <c r="P498" i="17" s="1"/>
  <c r="O499" i="17"/>
  <c r="P499" i="17"/>
  <c r="O500" i="17"/>
  <c r="P500" i="17"/>
  <c r="O501" i="17"/>
  <c r="P501" i="17"/>
  <c r="M493" i="17"/>
  <c r="N493" i="17" s="1"/>
  <c r="M494" i="17"/>
  <c r="N494" i="17"/>
  <c r="M495" i="17"/>
  <c r="N495" i="17"/>
  <c r="M496" i="17"/>
  <c r="N496" i="17"/>
  <c r="M497" i="17"/>
  <c r="N497" i="17" s="1"/>
  <c r="M498" i="17"/>
  <c r="N498" i="17"/>
  <c r="M499" i="17"/>
  <c r="N499" i="17"/>
  <c r="M500" i="17"/>
  <c r="N500" i="17"/>
  <c r="M501" i="17"/>
  <c r="N501" i="17" s="1"/>
  <c r="K493" i="17"/>
  <c r="L493" i="17"/>
  <c r="K494" i="17"/>
  <c r="L494" i="17"/>
  <c r="K495" i="17"/>
  <c r="L495" i="17"/>
  <c r="K496" i="17"/>
  <c r="L496" i="17" s="1"/>
  <c r="K497" i="17"/>
  <c r="L497" i="17"/>
  <c r="K498" i="17"/>
  <c r="L498" i="17"/>
  <c r="K499" i="17"/>
  <c r="L499" i="17"/>
  <c r="K500" i="17"/>
  <c r="L500" i="17" s="1"/>
  <c r="K501" i="17"/>
  <c r="L501" i="17"/>
  <c r="I493" i="17"/>
  <c r="J493" i="17"/>
  <c r="I494" i="17"/>
  <c r="J494" i="17"/>
  <c r="I495" i="17"/>
  <c r="J495" i="17" s="1"/>
  <c r="I496" i="17"/>
  <c r="J496" i="17"/>
  <c r="I497" i="17"/>
  <c r="J497" i="17"/>
  <c r="I498" i="17"/>
  <c r="J498" i="17" s="1"/>
  <c r="I499" i="17"/>
  <c r="J499" i="17" s="1"/>
  <c r="I500" i="17"/>
  <c r="J500" i="17"/>
  <c r="I501" i="17"/>
  <c r="J501" i="17"/>
  <c r="G493" i="17"/>
  <c r="H493" i="17"/>
  <c r="G494" i="17"/>
  <c r="H494" i="17" s="1"/>
  <c r="G495" i="17"/>
  <c r="H495" i="17"/>
  <c r="G496" i="17"/>
  <c r="H496" i="17"/>
  <c r="G497" i="17"/>
  <c r="H497" i="17"/>
  <c r="G498" i="17"/>
  <c r="H498" i="17" s="1"/>
  <c r="G499" i="17"/>
  <c r="H499" i="17"/>
  <c r="G500" i="17"/>
  <c r="H500" i="17"/>
  <c r="G501" i="17"/>
  <c r="H501" i="17"/>
  <c r="AC485" i="17"/>
  <c r="AD485" i="17" s="1"/>
  <c r="AC486" i="17"/>
  <c r="AD486" i="17"/>
  <c r="AC487" i="17"/>
  <c r="AD487" i="17"/>
  <c r="AC488" i="17"/>
  <c r="AD488" i="17" s="1"/>
  <c r="AA485" i="17"/>
  <c r="AB485" i="17" s="1"/>
  <c r="AA486" i="17"/>
  <c r="AB486" i="17"/>
  <c r="AA487" i="17"/>
  <c r="AB487" i="17"/>
  <c r="AA488" i="17"/>
  <c r="AB488" i="17"/>
  <c r="Y485" i="17"/>
  <c r="Z485" i="17" s="1"/>
  <c r="Y486" i="17"/>
  <c r="Z486" i="17"/>
  <c r="Y487" i="17"/>
  <c r="Z487" i="17"/>
  <c r="Y488" i="17"/>
  <c r="Z488" i="17"/>
  <c r="W485" i="17"/>
  <c r="X485" i="17" s="1"/>
  <c r="W486" i="17"/>
  <c r="X486" i="17"/>
  <c r="W487" i="17"/>
  <c r="X487" i="17"/>
  <c r="W488" i="17"/>
  <c r="X488" i="17" s="1"/>
  <c r="U485" i="17"/>
  <c r="V485" i="17" s="1"/>
  <c r="U486" i="17"/>
  <c r="V486" i="17"/>
  <c r="U487" i="17"/>
  <c r="V487" i="17"/>
  <c r="U488" i="17"/>
  <c r="V488" i="17" s="1"/>
  <c r="S485" i="17"/>
  <c r="T485" i="17" s="1"/>
  <c r="S486" i="17"/>
  <c r="T486" i="17"/>
  <c r="S487" i="17"/>
  <c r="T487" i="17"/>
  <c r="S488" i="17"/>
  <c r="T488" i="17"/>
  <c r="Q485" i="17"/>
  <c r="R485" i="17" s="1"/>
  <c r="Q486" i="17"/>
  <c r="R486" i="17"/>
  <c r="Q487" i="17"/>
  <c r="R487" i="17" s="1"/>
  <c r="Q488" i="17"/>
  <c r="R488" i="17"/>
  <c r="O485" i="17"/>
  <c r="P485" i="17" s="1"/>
  <c r="O486" i="17"/>
  <c r="P486" i="17"/>
  <c r="O487" i="17"/>
  <c r="P487" i="17"/>
  <c r="O488" i="17"/>
  <c r="P488" i="17"/>
  <c r="M485" i="17"/>
  <c r="N485" i="17" s="1"/>
  <c r="M486" i="17"/>
  <c r="N486" i="17"/>
  <c r="M487" i="17"/>
  <c r="N487" i="17"/>
  <c r="M488" i="17"/>
  <c r="N488" i="17" s="1"/>
  <c r="K485" i="17"/>
  <c r="L485" i="17" s="1"/>
  <c r="K486" i="17"/>
  <c r="L486" i="17"/>
  <c r="K487" i="17"/>
  <c r="L487" i="17" s="1"/>
  <c r="K488" i="17"/>
  <c r="L488" i="17"/>
  <c r="I485" i="17"/>
  <c r="J485" i="17" s="1"/>
  <c r="I486" i="17"/>
  <c r="J486" i="17"/>
  <c r="I487" i="17"/>
  <c r="J487" i="17" s="1"/>
  <c r="I488" i="17"/>
  <c r="J488" i="17"/>
  <c r="G485" i="17"/>
  <c r="H485" i="17" s="1"/>
  <c r="G486" i="17"/>
  <c r="H486" i="17"/>
  <c r="G487" i="17"/>
  <c r="H487" i="17"/>
  <c r="G488" i="17"/>
  <c r="H488" i="17" s="1"/>
  <c r="AC479" i="17"/>
  <c r="AD479" i="17" s="1"/>
  <c r="AC480" i="17"/>
  <c r="AD480" i="17"/>
  <c r="AA479" i="17"/>
  <c r="AB479" i="17"/>
  <c r="AA480" i="17"/>
  <c r="AB480" i="17" s="1"/>
  <c r="Y479" i="17"/>
  <c r="Z479" i="17" s="1"/>
  <c r="Y480" i="17"/>
  <c r="Z480" i="17"/>
  <c r="W479" i="17"/>
  <c r="X479" i="17"/>
  <c r="W480" i="17"/>
  <c r="X480" i="17"/>
  <c r="U479" i="17"/>
  <c r="V479" i="17" s="1"/>
  <c r="U480" i="17"/>
  <c r="V480" i="17"/>
  <c r="S479" i="17"/>
  <c r="T479" i="17" s="1"/>
  <c r="S480" i="17"/>
  <c r="T480" i="17"/>
  <c r="Q479" i="17"/>
  <c r="R479" i="17" s="1"/>
  <c r="Q480" i="17"/>
  <c r="R480" i="17"/>
  <c r="O479" i="17"/>
  <c r="P479" i="17"/>
  <c r="O480" i="17"/>
  <c r="P480" i="17"/>
  <c r="M479" i="17"/>
  <c r="N479" i="17" s="1"/>
  <c r="M480" i="17"/>
  <c r="N480" i="17"/>
  <c r="K479" i="17"/>
  <c r="L479" i="17"/>
  <c r="K480" i="17"/>
  <c r="L480" i="17" s="1"/>
  <c r="I479" i="17"/>
  <c r="J479" i="17" s="1"/>
  <c r="I480" i="17"/>
  <c r="J480" i="17"/>
  <c r="G479" i="17"/>
  <c r="H479" i="17" s="1"/>
  <c r="G480" i="17"/>
  <c r="H480" i="17"/>
  <c r="AC468" i="17"/>
  <c r="AD468" i="17" s="1"/>
  <c r="AC469" i="17"/>
  <c r="AD469" i="17"/>
  <c r="AC470" i="17"/>
  <c r="AD470" i="17" s="1"/>
  <c r="AC471" i="17"/>
  <c r="AD471" i="17"/>
  <c r="AC472" i="17"/>
  <c r="AD472" i="17" s="1"/>
  <c r="AC473" i="17"/>
  <c r="AD473" i="17"/>
  <c r="AC474" i="17"/>
  <c r="AD474" i="17"/>
  <c r="AA468" i="17"/>
  <c r="AB468" i="17" s="1"/>
  <c r="AA469" i="17"/>
  <c r="AB469" i="17" s="1"/>
  <c r="AA470" i="17"/>
  <c r="AB470" i="17"/>
  <c r="AA471" i="17"/>
  <c r="AB471" i="17"/>
  <c r="AA472" i="17"/>
  <c r="AB472" i="17" s="1"/>
  <c r="AA473" i="17"/>
  <c r="AB473" i="17" s="1"/>
  <c r="AA474" i="17"/>
  <c r="AB474" i="17"/>
  <c r="Y468" i="17"/>
  <c r="Z468" i="17"/>
  <c r="Y469" i="17"/>
  <c r="Z469" i="17"/>
  <c r="Y470" i="17"/>
  <c r="Z470" i="17" s="1"/>
  <c r="Y471" i="17"/>
  <c r="Z471" i="17"/>
  <c r="Y472" i="17"/>
  <c r="Z472" i="17" s="1"/>
  <c r="Y473" i="17"/>
  <c r="Z473" i="17"/>
  <c r="Y474" i="17"/>
  <c r="Z474" i="17" s="1"/>
  <c r="W468" i="17"/>
  <c r="X468" i="17"/>
  <c r="W469" i="17"/>
  <c r="X469" i="17"/>
  <c r="W471" i="17"/>
  <c r="X471" i="17"/>
  <c r="W472" i="17"/>
  <c r="X472" i="17"/>
  <c r="W473" i="17"/>
  <c r="X473" i="17"/>
  <c r="W474" i="17"/>
  <c r="X474" i="17"/>
  <c r="U468" i="17"/>
  <c r="V468" i="17"/>
  <c r="U469" i="17"/>
  <c r="V469" i="17"/>
  <c r="U471" i="17"/>
  <c r="V471" i="17"/>
  <c r="U472" i="17"/>
  <c r="V472" i="17"/>
  <c r="U473" i="17"/>
  <c r="V473" i="17"/>
  <c r="U474" i="17"/>
  <c r="V474" i="17"/>
  <c r="S468" i="17"/>
  <c r="T468" i="17"/>
  <c r="S469" i="17"/>
  <c r="T469" i="17"/>
  <c r="S471" i="17"/>
  <c r="T471" i="17"/>
  <c r="S472" i="17"/>
  <c r="T472" i="17"/>
  <c r="S473" i="17"/>
  <c r="T473" i="17"/>
  <c r="S474" i="17"/>
  <c r="T474" i="17"/>
  <c r="Q468" i="17"/>
  <c r="R468" i="17"/>
  <c r="Q469" i="17"/>
  <c r="R469" i="17"/>
  <c r="Q471" i="17"/>
  <c r="R471" i="17"/>
  <c r="Q472" i="17"/>
  <c r="R472" i="17"/>
  <c r="Q473" i="17"/>
  <c r="R473" i="17"/>
  <c r="Q474" i="17"/>
  <c r="R474" i="17"/>
  <c r="O468" i="17"/>
  <c r="P468" i="17"/>
  <c r="O469" i="17"/>
  <c r="P469" i="17"/>
  <c r="O471" i="17"/>
  <c r="P471" i="17"/>
  <c r="O472" i="17"/>
  <c r="P472" i="17"/>
  <c r="O473" i="17"/>
  <c r="P473" i="17"/>
  <c r="O474" i="17"/>
  <c r="P474" i="17"/>
  <c r="M468" i="17"/>
  <c r="N468" i="17"/>
  <c r="M469" i="17"/>
  <c r="N469" i="17"/>
  <c r="M471" i="17"/>
  <c r="N471" i="17"/>
  <c r="M472" i="17"/>
  <c r="N472" i="17"/>
  <c r="M473" i="17"/>
  <c r="N473" i="17"/>
  <c r="M474" i="17"/>
  <c r="N474" i="17"/>
  <c r="K468" i="17"/>
  <c r="L468" i="17"/>
  <c r="K469" i="17"/>
  <c r="L469" i="17"/>
  <c r="K470" i="17"/>
  <c r="L470" i="17"/>
  <c r="K471" i="17"/>
  <c r="L471" i="17"/>
  <c r="K472" i="17"/>
  <c r="L472" i="17"/>
  <c r="K473" i="17"/>
  <c r="L473" i="17"/>
  <c r="K474" i="17"/>
  <c r="L474" i="17"/>
  <c r="I468" i="17"/>
  <c r="J468" i="17"/>
  <c r="I469" i="17"/>
  <c r="J469" i="17"/>
  <c r="I471" i="17"/>
  <c r="J471" i="17"/>
  <c r="I472" i="17"/>
  <c r="J472" i="17"/>
  <c r="I473" i="17"/>
  <c r="J473" i="17"/>
  <c r="I474" i="17"/>
  <c r="J474" i="17"/>
  <c r="G468" i="17"/>
  <c r="H468" i="17"/>
  <c r="G469" i="17"/>
  <c r="H469" i="17"/>
  <c r="G470" i="17"/>
  <c r="H470" i="17"/>
  <c r="G471" i="17"/>
  <c r="H471" i="17"/>
  <c r="G472" i="17"/>
  <c r="H472" i="17"/>
  <c r="G473" i="17"/>
  <c r="H473" i="17"/>
  <c r="G474" i="17"/>
  <c r="H474" i="17"/>
  <c r="AC463" i="17"/>
  <c r="AD463" i="17"/>
  <c r="AD465" i="17" s="1"/>
  <c r="AD466" i="17"/>
  <c r="AA463" i="17"/>
  <c r="AB463" i="17"/>
  <c r="Y463" i="17"/>
  <c r="Z463" i="17"/>
  <c r="Z465" i="17" s="1"/>
  <c r="W463" i="17"/>
  <c r="X463" i="17" s="1"/>
  <c r="X466" i="17" s="1"/>
  <c r="U463" i="17"/>
  <c r="V463" i="17"/>
  <c r="V465" i="17" s="1"/>
  <c r="S463" i="17"/>
  <c r="T463" i="17" s="1"/>
  <c r="Q463" i="17"/>
  <c r="R463" i="17" s="1"/>
  <c r="R466" i="17" s="1"/>
  <c r="O463" i="17"/>
  <c r="P463" i="17"/>
  <c r="M463" i="17"/>
  <c r="N463" i="17"/>
  <c r="K463" i="17"/>
  <c r="L463" i="17"/>
  <c r="I463" i="17"/>
  <c r="J463" i="17"/>
  <c r="G463" i="17"/>
  <c r="H463" i="17"/>
  <c r="AC455" i="17"/>
  <c r="AD455" i="17"/>
  <c r="AC456" i="17"/>
  <c r="AD456" i="17"/>
  <c r="AC457" i="17"/>
  <c r="AD457" i="17"/>
  <c r="AC458" i="17"/>
  <c r="AD458" i="17"/>
  <c r="AA455" i="17"/>
  <c r="AB455" i="17"/>
  <c r="AA456" i="17"/>
  <c r="AB456" i="17"/>
  <c r="AA457" i="17"/>
  <c r="AB457" i="17"/>
  <c r="AA458" i="17"/>
  <c r="AB458" i="17"/>
  <c r="Y455" i="17"/>
  <c r="Z455" i="17"/>
  <c r="Y456" i="17"/>
  <c r="Z456" i="17"/>
  <c r="Y457" i="17"/>
  <c r="Z457" i="17"/>
  <c r="Y458" i="17"/>
  <c r="Z458" i="17"/>
  <c r="W455" i="17"/>
  <c r="X455" i="17"/>
  <c r="W456" i="17"/>
  <c r="X456" i="17"/>
  <c r="W457" i="17"/>
  <c r="X457" i="17"/>
  <c r="W458" i="17"/>
  <c r="X458" i="17"/>
  <c r="U455" i="17"/>
  <c r="V455" i="17"/>
  <c r="U456" i="17"/>
  <c r="V456" i="17"/>
  <c r="U457" i="17"/>
  <c r="V457" i="17"/>
  <c r="U458" i="17"/>
  <c r="V458" i="17"/>
  <c r="S455" i="17"/>
  <c r="T455" i="17"/>
  <c r="S456" i="17"/>
  <c r="T456" i="17"/>
  <c r="S457" i="17"/>
  <c r="T457" i="17"/>
  <c r="S458" i="17"/>
  <c r="T458" i="17"/>
  <c r="Q455" i="17"/>
  <c r="R455" i="17"/>
  <c r="Q456" i="17"/>
  <c r="R456" i="17"/>
  <c r="Q457" i="17"/>
  <c r="R457" i="17"/>
  <c r="Q458" i="17"/>
  <c r="R458" i="17"/>
  <c r="O455" i="17"/>
  <c r="P455" i="17"/>
  <c r="O456" i="17"/>
  <c r="P456" i="17"/>
  <c r="O457" i="17"/>
  <c r="P457" i="17"/>
  <c r="O458" i="17"/>
  <c r="P458" i="17"/>
  <c r="M455" i="17"/>
  <c r="N455" i="17"/>
  <c r="M456" i="17"/>
  <c r="N456" i="17"/>
  <c r="M457" i="17"/>
  <c r="N457" i="17"/>
  <c r="M458" i="17"/>
  <c r="N458" i="17"/>
  <c r="K455" i="17"/>
  <c r="L455" i="17"/>
  <c r="K456" i="17"/>
  <c r="L456" i="17"/>
  <c r="K457" i="17"/>
  <c r="L457" i="17"/>
  <c r="K458" i="17"/>
  <c r="L458" i="17"/>
  <c r="I455" i="17"/>
  <c r="J455" i="17"/>
  <c r="I456" i="17"/>
  <c r="J456" i="17"/>
  <c r="I457" i="17"/>
  <c r="J457" i="17"/>
  <c r="I458" i="17"/>
  <c r="J458" i="17"/>
  <c r="G455" i="17"/>
  <c r="H455" i="17"/>
  <c r="G456" i="17"/>
  <c r="H456" i="17"/>
  <c r="G457" i="17"/>
  <c r="H457" i="17"/>
  <c r="G458" i="17"/>
  <c r="H458" i="17"/>
  <c r="AC441" i="17"/>
  <c r="AD441" i="17"/>
  <c r="AC442" i="17"/>
  <c r="AD442" i="17"/>
  <c r="AC443" i="17"/>
  <c r="AD443" i="17"/>
  <c r="AC444" i="17"/>
  <c r="AD444" i="17"/>
  <c r="AC445" i="17"/>
  <c r="AD445" i="17"/>
  <c r="AC446" i="17"/>
  <c r="AD446" i="17"/>
  <c r="AC447" i="17"/>
  <c r="AD447" i="17"/>
  <c r="AC448" i="17"/>
  <c r="AD448" i="17"/>
  <c r="AC449" i="17"/>
  <c r="AD449" i="17"/>
  <c r="AC450" i="17"/>
  <c r="AD450" i="17"/>
  <c r="AA441" i="17"/>
  <c r="AB441" i="17"/>
  <c r="AA442" i="17"/>
  <c r="AB442" i="17"/>
  <c r="AA443" i="17"/>
  <c r="AB443" i="17"/>
  <c r="AA444" i="17"/>
  <c r="AB444" i="17"/>
  <c r="AA445" i="17"/>
  <c r="AB445" i="17"/>
  <c r="AA446" i="17"/>
  <c r="AB446" i="17"/>
  <c r="AA447" i="17"/>
  <c r="AB447" i="17"/>
  <c r="AA448" i="17"/>
  <c r="AB448" i="17"/>
  <c r="AA449" i="17"/>
  <c r="AB449" i="17"/>
  <c r="AA450" i="17"/>
  <c r="AB450" i="17"/>
  <c r="Y441" i="17"/>
  <c r="Z441" i="17"/>
  <c r="Y442" i="17"/>
  <c r="Z442" i="17"/>
  <c r="Y443" i="17"/>
  <c r="Z443" i="17"/>
  <c r="Y444" i="17"/>
  <c r="Z444" i="17"/>
  <c r="Y445" i="17"/>
  <c r="Z445" i="17"/>
  <c r="Y446" i="17"/>
  <c r="Z446" i="17"/>
  <c r="Y447" i="17"/>
  <c r="Z447" i="17"/>
  <c r="Y448" i="17"/>
  <c r="Z448" i="17"/>
  <c r="Y449" i="17"/>
  <c r="Z449" i="17"/>
  <c r="Y450" i="17"/>
  <c r="Z450" i="17"/>
  <c r="W441" i="17"/>
  <c r="X441" i="17"/>
  <c r="W442" i="17"/>
  <c r="X442" i="17"/>
  <c r="W443" i="17"/>
  <c r="X443" i="17"/>
  <c r="W444" i="17"/>
  <c r="X444" i="17"/>
  <c r="W445" i="17"/>
  <c r="X445" i="17"/>
  <c r="W446" i="17"/>
  <c r="X446" i="17"/>
  <c r="W447" i="17"/>
  <c r="X447" i="17"/>
  <c r="W448" i="17"/>
  <c r="X448" i="17"/>
  <c r="W449" i="17"/>
  <c r="X449" i="17"/>
  <c r="W450" i="17"/>
  <c r="X450" i="17"/>
  <c r="U441" i="17"/>
  <c r="V441" i="17"/>
  <c r="U442" i="17"/>
  <c r="V442" i="17"/>
  <c r="U443" i="17"/>
  <c r="V443" i="17"/>
  <c r="U444" i="17"/>
  <c r="V444" i="17"/>
  <c r="U445" i="17"/>
  <c r="V445" i="17"/>
  <c r="U446" i="17"/>
  <c r="V446" i="17"/>
  <c r="U447" i="17"/>
  <c r="V447" i="17"/>
  <c r="U448" i="17"/>
  <c r="V448" i="17"/>
  <c r="U449" i="17"/>
  <c r="V449" i="17"/>
  <c r="U450" i="17"/>
  <c r="V450" i="17"/>
  <c r="S441" i="17"/>
  <c r="T441" i="17"/>
  <c r="S442" i="17"/>
  <c r="T442" i="17"/>
  <c r="S443" i="17"/>
  <c r="T443" i="17"/>
  <c r="S444" i="17"/>
  <c r="T444" i="17"/>
  <c r="S445" i="17"/>
  <c r="T445" i="17"/>
  <c r="S446" i="17"/>
  <c r="T446" i="17"/>
  <c r="S447" i="17"/>
  <c r="T447" i="17"/>
  <c r="S448" i="17"/>
  <c r="T448" i="17"/>
  <c r="S449" i="17"/>
  <c r="T449" i="17"/>
  <c r="S450" i="17"/>
  <c r="T450" i="17"/>
  <c r="Q441" i="17"/>
  <c r="R441" i="17"/>
  <c r="Q442" i="17"/>
  <c r="R442" i="17"/>
  <c r="Q443" i="17"/>
  <c r="R443" i="17"/>
  <c r="Q444" i="17"/>
  <c r="R444" i="17"/>
  <c r="Q445" i="17"/>
  <c r="R445" i="17"/>
  <c r="Q446" i="17"/>
  <c r="R446" i="17"/>
  <c r="Q447" i="17"/>
  <c r="R447" i="17"/>
  <c r="Q448" i="17"/>
  <c r="R448" i="17"/>
  <c r="Q449" i="17"/>
  <c r="R449" i="17"/>
  <c r="Q450" i="17"/>
  <c r="R450" i="17"/>
  <c r="O441" i="17"/>
  <c r="P441" i="17"/>
  <c r="O442" i="17"/>
  <c r="P442" i="17"/>
  <c r="O443" i="17"/>
  <c r="P443" i="17"/>
  <c r="O444" i="17"/>
  <c r="P444" i="17"/>
  <c r="O445" i="17"/>
  <c r="P445" i="17"/>
  <c r="O446" i="17"/>
  <c r="P446" i="17"/>
  <c r="O447" i="17"/>
  <c r="P447" i="17"/>
  <c r="O448" i="17"/>
  <c r="P448" i="17"/>
  <c r="O449" i="17"/>
  <c r="P449" i="17"/>
  <c r="O450" i="17"/>
  <c r="P450" i="17"/>
  <c r="M441" i="17"/>
  <c r="N441" i="17"/>
  <c r="M442" i="17"/>
  <c r="N442" i="17"/>
  <c r="M443" i="17"/>
  <c r="N443" i="17"/>
  <c r="M444" i="17"/>
  <c r="N444" i="17"/>
  <c r="M445" i="17"/>
  <c r="N445" i="17"/>
  <c r="M446" i="17"/>
  <c r="N446" i="17"/>
  <c r="M447" i="17"/>
  <c r="N447" i="17"/>
  <c r="M448" i="17"/>
  <c r="N448" i="17"/>
  <c r="M449" i="17"/>
  <c r="N449" i="17"/>
  <c r="M450" i="17"/>
  <c r="N450" i="17"/>
  <c r="K441" i="17"/>
  <c r="L441" i="17"/>
  <c r="K442" i="17"/>
  <c r="L442" i="17"/>
  <c r="K443" i="17"/>
  <c r="L443" i="17"/>
  <c r="K444" i="17"/>
  <c r="L444" i="17"/>
  <c r="K445" i="17"/>
  <c r="L445" i="17"/>
  <c r="K446" i="17"/>
  <c r="L446" i="17"/>
  <c r="K447" i="17"/>
  <c r="L447" i="17"/>
  <c r="K448" i="17"/>
  <c r="L448" i="17"/>
  <c r="K449" i="17"/>
  <c r="L449" i="17"/>
  <c r="K450" i="17"/>
  <c r="L450" i="17"/>
  <c r="I441" i="17"/>
  <c r="J441" i="17"/>
  <c r="I442" i="17"/>
  <c r="J442" i="17"/>
  <c r="I443" i="17"/>
  <c r="J443" i="17"/>
  <c r="I444" i="17"/>
  <c r="J444" i="17"/>
  <c r="I445" i="17"/>
  <c r="J445" i="17"/>
  <c r="I446" i="17"/>
  <c r="J446" i="17"/>
  <c r="I447" i="17"/>
  <c r="J447" i="17"/>
  <c r="I448" i="17"/>
  <c r="J448" i="17"/>
  <c r="I449" i="17"/>
  <c r="J449" i="17"/>
  <c r="I450" i="17"/>
  <c r="J450" i="17"/>
  <c r="G441" i="17"/>
  <c r="H441" i="17"/>
  <c r="G442" i="17"/>
  <c r="H442" i="17"/>
  <c r="G443" i="17"/>
  <c r="H443" i="17"/>
  <c r="G444" i="17"/>
  <c r="H444" i="17"/>
  <c r="G445" i="17"/>
  <c r="H445" i="17"/>
  <c r="G446" i="17"/>
  <c r="H446" i="17"/>
  <c r="G447" i="17"/>
  <c r="H447" i="17"/>
  <c r="G448" i="17"/>
  <c r="H448" i="17"/>
  <c r="G449" i="17"/>
  <c r="H449" i="17"/>
  <c r="G450" i="17"/>
  <c r="H450" i="17"/>
  <c r="AC427" i="17"/>
  <c r="AD427" i="17"/>
  <c r="AC428" i="17"/>
  <c r="AD428" i="17"/>
  <c r="AC429" i="17"/>
  <c r="AD429" i="17"/>
  <c r="AC430" i="17"/>
  <c r="AD430" i="17"/>
  <c r="AC431" i="17"/>
  <c r="AD431" i="17"/>
  <c r="AC432" i="17"/>
  <c r="AD432" i="17"/>
  <c r="AC433" i="17"/>
  <c r="AD433" i="17"/>
  <c r="AC434" i="17"/>
  <c r="AD434" i="17"/>
  <c r="AC435" i="17"/>
  <c r="AD435" i="17"/>
  <c r="AC436" i="17"/>
  <c r="AD436" i="17"/>
  <c r="AA427" i="17"/>
  <c r="AB427" i="17"/>
  <c r="AA428" i="17"/>
  <c r="AB428" i="17"/>
  <c r="AA429" i="17"/>
  <c r="AB429" i="17"/>
  <c r="AA430" i="17"/>
  <c r="AB430" i="17"/>
  <c r="AA431" i="17"/>
  <c r="AB431" i="17"/>
  <c r="AA432" i="17"/>
  <c r="AB432" i="17"/>
  <c r="AA433" i="17"/>
  <c r="AB433" i="17"/>
  <c r="AA434" i="17"/>
  <c r="AB434" i="17"/>
  <c r="AA435" i="17"/>
  <c r="AB435" i="17"/>
  <c r="AA436" i="17"/>
  <c r="AB436" i="17"/>
  <c r="Y427" i="17"/>
  <c r="Z427" i="17"/>
  <c r="Y428" i="17"/>
  <c r="Z428" i="17"/>
  <c r="Y429" i="17"/>
  <c r="Z429" i="17"/>
  <c r="Y430" i="17"/>
  <c r="Z430" i="17"/>
  <c r="Y431" i="17"/>
  <c r="Z431" i="17"/>
  <c r="Y432" i="17"/>
  <c r="Z432" i="17"/>
  <c r="Y433" i="17"/>
  <c r="Z433" i="17"/>
  <c r="Y434" i="17"/>
  <c r="Z434" i="17"/>
  <c r="Y435" i="17"/>
  <c r="Z435" i="17"/>
  <c r="Y436" i="17"/>
  <c r="Z436" i="17"/>
  <c r="W427" i="17"/>
  <c r="X427" i="17"/>
  <c r="W428" i="17"/>
  <c r="X428" i="17"/>
  <c r="W429" i="17"/>
  <c r="X429" i="17"/>
  <c r="W430" i="17"/>
  <c r="X430" i="17"/>
  <c r="W431" i="17"/>
  <c r="X431" i="17"/>
  <c r="W432" i="17"/>
  <c r="X432" i="17"/>
  <c r="W433" i="17"/>
  <c r="X433" i="17"/>
  <c r="W434" i="17"/>
  <c r="X434" i="17"/>
  <c r="W435" i="17"/>
  <c r="X435" i="17"/>
  <c r="W436" i="17"/>
  <c r="X436" i="17"/>
  <c r="U427" i="17"/>
  <c r="V427" i="17"/>
  <c r="U428" i="17"/>
  <c r="V428" i="17"/>
  <c r="U429" i="17"/>
  <c r="V429" i="17"/>
  <c r="U430" i="17"/>
  <c r="V430" i="17"/>
  <c r="U431" i="17"/>
  <c r="V431" i="17"/>
  <c r="U432" i="17"/>
  <c r="V432" i="17"/>
  <c r="U433" i="17"/>
  <c r="V433" i="17"/>
  <c r="U434" i="17"/>
  <c r="V434" i="17"/>
  <c r="U435" i="17"/>
  <c r="V435" i="17"/>
  <c r="U436" i="17"/>
  <c r="V436" i="17"/>
  <c r="S427" i="17"/>
  <c r="T427" i="17"/>
  <c r="S428" i="17"/>
  <c r="T428" i="17"/>
  <c r="S429" i="17"/>
  <c r="T429" i="17"/>
  <c r="S430" i="17"/>
  <c r="T430" i="17"/>
  <c r="S431" i="17"/>
  <c r="T431" i="17"/>
  <c r="S432" i="17"/>
  <c r="T432" i="17"/>
  <c r="S433" i="17"/>
  <c r="T433" i="17"/>
  <c r="S434" i="17"/>
  <c r="T434" i="17"/>
  <c r="S435" i="17"/>
  <c r="T435" i="17"/>
  <c r="S436" i="17"/>
  <c r="T436" i="17"/>
  <c r="Q427" i="17"/>
  <c r="R427" i="17"/>
  <c r="Q428" i="17"/>
  <c r="R428" i="17"/>
  <c r="Q429" i="17"/>
  <c r="R429" i="17"/>
  <c r="Q430" i="17"/>
  <c r="R430" i="17"/>
  <c r="Q431" i="17"/>
  <c r="R431" i="17"/>
  <c r="Q432" i="17"/>
  <c r="R432" i="17"/>
  <c r="Q433" i="17"/>
  <c r="R433" i="17"/>
  <c r="Q434" i="17"/>
  <c r="R434" i="17"/>
  <c r="Q435" i="17"/>
  <c r="R435" i="17"/>
  <c r="Q436" i="17"/>
  <c r="R436" i="17"/>
  <c r="O427" i="17"/>
  <c r="P427" i="17"/>
  <c r="O428" i="17"/>
  <c r="P428" i="17"/>
  <c r="O429" i="17"/>
  <c r="P429" i="17"/>
  <c r="O430" i="17"/>
  <c r="P430" i="17"/>
  <c r="O431" i="17"/>
  <c r="P431" i="17"/>
  <c r="O432" i="17"/>
  <c r="P432" i="17"/>
  <c r="O433" i="17"/>
  <c r="P433" i="17"/>
  <c r="O434" i="17"/>
  <c r="P434" i="17"/>
  <c r="O435" i="17"/>
  <c r="P435" i="17"/>
  <c r="O436" i="17"/>
  <c r="P436" i="17"/>
  <c r="M427" i="17"/>
  <c r="N427" i="17"/>
  <c r="M428" i="17"/>
  <c r="N428" i="17"/>
  <c r="M429" i="17"/>
  <c r="N429" i="17"/>
  <c r="M430" i="17"/>
  <c r="N430" i="17"/>
  <c r="M431" i="17"/>
  <c r="N431" i="17"/>
  <c r="M432" i="17"/>
  <c r="N432" i="17"/>
  <c r="M433" i="17"/>
  <c r="N433" i="17"/>
  <c r="M434" i="17"/>
  <c r="N434" i="17"/>
  <c r="M435" i="17"/>
  <c r="N435" i="17"/>
  <c r="M436" i="17"/>
  <c r="N436" i="17"/>
  <c r="K427" i="17"/>
  <c r="L427" i="17"/>
  <c r="K428" i="17"/>
  <c r="L428" i="17"/>
  <c r="K429" i="17"/>
  <c r="L429" i="17"/>
  <c r="K430" i="17"/>
  <c r="L430" i="17"/>
  <c r="K431" i="17"/>
  <c r="L431" i="17"/>
  <c r="K432" i="17"/>
  <c r="L432" i="17"/>
  <c r="K433" i="17"/>
  <c r="L433" i="17"/>
  <c r="K434" i="17"/>
  <c r="L434" i="17"/>
  <c r="K435" i="17"/>
  <c r="L435" i="17"/>
  <c r="K436" i="17"/>
  <c r="L436" i="17"/>
  <c r="I427" i="17"/>
  <c r="J427" i="17"/>
  <c r="I428" i="17"/>
  <c r="J428" i="17"/>
  <c r="I429" i="17"/>
  <c r="J429" i="17"/>
  <c r="I430" i="17"/>
  <c r="J430" i="17"/>
  <c r="I431" i="17"/>
  <c r="J431" i="17"/>
  <c r="I432" i="17"/>
  <c r="J432" i="17"/>
  <c r="I433" i="17"/>
  <c r="J433" i="17"/>
  <c r="I434" i="17"/>
  <c r="J434" i="17"/>
  <c r="I435" i="17"/>
  <c r="J435" i="17"/>
  <c r="I436" i="17"/>
  <c r="J436" i="17"/>
  <c r="G427" i="17"/>
  <c r="H427" i="17"/>
  <c r="G428" i="17"/>
  <c r="H428" i="17"/>
  <c r="G429" i="17"/>
  <c r="H429" i="17"/>
  <c r="G430" i="17"/>
  <c r="H430" i="17"/>
  <c r="G431" i="17"/>
  <c r="H431" i="17"/>
  <c r="G432" i="17"/>
  <c r="H432" i="17"/>
  <c r="G433" i="17"/>
  <c r="H433" i="17"/>
  <c r="G434" i="17"/>
  <c r="H434" i="17"/>
  <c r="G435" i="17"/>
  <c r="H435" i="17"/>
  <c r="G436" i="17"/>
  <c r="H436" i="17"/>
  <c r="AC413" i="17"/>
  <c r="AD413" i="17"/>
  <c r="AC414" i="17"/>
  <c r="AD414" i="17"/>
  <c r="AC415" i="17"/>
  <c r="AD415" i="17"/>
  <c r="AC416" i="17"/>
  <c r="AD416" i="17"/>
  <c r="AC417" i="17"/>
  <c r="AD417" i="17"/>
  <c r="AC418" i="17"/>
  <c r="AD418" i="17"/>
  <c r="AC419" i="17"/>
  <c r="AD419" i="17"/>
  <c r="AC420" i="17"/>
  <c r="AD420" i="17"/>
  <c r="AC421" i="17"/>
  <c r="AD421" i="17"/>
  <c r="AC422" i="17"/>
  <c r="AD422" i="17"/>
  <c r="AA413" i="17"/>
  <c r="AB413" i="17"/>
  <c r="AA414" i="17"/>
  <c r="AB414" i="17"/>
  <c r="AA415" i="17"/>
  <c r="AB415" i="17"/>
  <c r="AA416" i="17"/>
  <c r="AB416" i="17"/>
  <c r="AA417" i="17"/>
  <c r="AB417" i="17"/>
  <c r="AA418" i="17"/>
  <c r="AB418" i="17"/>
  <c r="AA419" i="17"/>
  <c r="AB419" i="17"/>
  <c r="AA420" i="17"/>
  <c r="AB420" i="17"/>
  <c r="AA421" i="17"/>
  <c r="AB421" i="17"/>
  <c r="AA422" i="17"/>
  <c r="AB422" i="17"/>
  <c r="Y413" i="17"/>
  <c r="Z413" i="17"/>
  <c r="Y414" i="17"/>
  <c r="Z414" i="17"/>
  <c r="Y415" i="17"/>
  <c r="Z415" i="17"/>
  <c r="Y416" i="17"/>
  <c r="Z416" i="17"/>
  <c r="Y417" i="17"/>
  <c r="Z417" i="17"/>
  <c r="Y418" i="17"/>
  <c r="Z418" i="17"/>
  <c r="Y419" i="17"/>
  <c r="Z419" i="17"/>
  <c r="Y420" i="17"/>
  <c r="Z420" i="17"/>
  <c r="Y421" i="17"/>
  <c r="Z421" i="17"/>
  <c r="Y422" i="17"/>
  <c r="Z422" i="17"/>
  <c r="W413" i="17"/>
  <c r="X413" i="17"/>
  <c r="W414" i="17"/>
  <c r="X414" i="17"/>
  <c r="W415" i="17"/>
  <c r="X415" i="17"/>
  <c r="W416" i="17"/>
  <c r="X416" i="17"/>
  <c r="W417" i="17"/>
  <c r="X417" i="17"/>
  <c r="W418" i="17"/>
  <c r="X418" i="17"/>
  <c r="W419" i="17"/>
  <c r="X419" i="17"/>
  <c r="W420" i="17"/>
  <c r="X420" i="17"/>
  <c r="W421" i="17"/>
  <c r="X421" i="17"/>
  <c r="W422" i="17"/>
  <c r="X422" i="17"/>
  <c r="U413" i="17"/>
  <c r="V413" i="17"/>
  <c r="U414" i="17"/>
  <c r="V414" i="17"/>
  <c r="U415" i="17"/>
  <c r="V415" i="17"/>
  <c r="U416" i="17"/>
  <c r="V416" i="17"/>
  <c r="U417" i="17"/>
  <c r="V417" i="17"/>
  <c r="U418" i="17"/>
  <c r="V418" i="17"/>
  <c r="U419" i="17"/>
  <c r="V419" i="17"/>
  <c r="U420" i="17"/>
  <c r="V420" i="17"/>
  <c r="U421" i="17"/>
  <c r="V421" i="17"/>
  <c r="U422" i="17"/>
  <c r="V422" i="17"/>
  <c r="S413" i="17"/>
  <c r="T413" i="17"/>
  <c r="S414" i="17"/>
  <c r="T414" i="17"/>
  <c r="S415" i="17"/>
  <c r="T415" i="17"/>
  <c r="S416" i="17"/>
  <c r="T416" i="17"/>
  <c r="S417" i="17"/>
  <c r="T417" i="17"/>
  <c r="S418" i="17"/>
  <c r="T418" i="17"/>
  <c r="S419" i="17"/>
  <c r="T419" i="17"/>
  <c r="S420" i="17"/>
  <c r="T420" i="17"/>
  <c r="S421" i="17"/>
  <c r="T421" i="17"/>
  <c r="S422" i="17"/>
  <c r="T422" i="17"/>
  <c r="Q413" i="17"/>
  <c r="R413" i="17"/>
  <c r="Q414" i="17"/>
  <c r="R414" i="17"/>
  <c r="Q415" i="17"/>
  <c r="R415" i="17"/>
  <c r="Q416" i="17"/>
  <c r="R416" i="17"/>
  <c r="Q417" i="17"/>
  <c r="R417" i="17"/>
  <c r="Q418" i="17"/>
  <c r="R418" i="17"/>
  <c r="Q419" i="17"/>
  <c r="R419" i="17"/>
  <c r="Q420" i="17"/>
  <c r="R420" i="17"/>
  <c r="Q421" i="17"/>
  <c r="R421" i="17"/>
  <c r="Q422" i="17"/>
  <c r="R422" i="17"/>
  <c r="O413" i="17"/>
  <c r="P413" i="17"/>
  <c r="O414" i="17"/>
  <c r="P414" i="17"/>
  <c r="O415" i="17"/>
  <c r="P415" i="17"/>
  <c r="O416" i="17"/>
  <c r="P416" i="17"/>
  <c r="O417" i="17"/>
  <c r="P417" i="17"/>
  <c r="O418" i="17"/>
  <c r="P418" i="17"/>
  <c r="O419" i="17"/>
  <c r="P419" i="17"/>
  <c r="O420" i="17"/>
  <c r="P420" i="17"/>
  <c r="O421" i="17"/>
  <c r="P421" i="17"/>
  <c r="O422" i="17"/>
  <c r="P422" i="17"/>
  <c r="M413" i="17"/>
  <c r="N413" i="17"/>
  <c r="M414" i="17"/>
  <c r="N414" i="17"/>
  <c r="M415" i="17"/>
  <c r="N415" i="17"/>
  <c r="M416" i="17"/>
  <c r="N416" i="17"/>
  <c r="M417" i="17"/>
  <c r="N417" i="17"/>
  <c r="M418" i="17"/>
  <c r="N418" i="17"/>
  <c r="M419" i="17"/>
  <c r="N419" i="17"/>
  <c r="M420" i="17"/>
  <c r="N420" i="17"/>
  <c r="M421" i="17"/>
  <c r="N421" i="17"/>
  <c r="M422" i="17"/>
  <c r="N422" i="17"/>
  <c r="K413" i="17"/>
  <c r="L413" i="17"/>
  <c r="K414" i="17"/>
  <c r="L414" i="17"/>
  <c r="K415" i="17"/>
  <c r="L415" i="17"/>
  <c r="K416" i="17"/>
  <c r="L416" i="17"/>
  <c r="K417" i="17"/>
  <c r="L417" i="17"/>
  <c r="K418" i="17"/>
  <c r="L418" i="17"/>
  <c r="K419" i="17"/>
  <c r="L419" i="17"/>
  <c r="K420" i="17"/>
  <c r="L420" i="17"/>
  <c r="K421" i="17"/>
  <c r="L421" i="17"/>
  <c r="K422" i="17"/>
  <c r="L422" i="17"/>
  <c r="I413" i="17"/>
  <c r="J413" i="17"/>
  <c r="I414" i="17"/>
  <c r="J414" i="17"/>
  <c r="I415" i="17"/>
  <c r="J415" i="17"/>
  <c r="I416" i="17"/>
  <c r="J416" i="17"/>
  <c r="I417" i="17"/>
  <c r="J417" i="17"/>
  <c r="I418" i="17"/>
  <c r="J418" i="17"/>
  <c r="I419" i="17"/>
  <c r="J419" i="17"/>
  <c r="I420" i="17"/>
  <c r="J420" i="17"/>
  <c r="I421" i="17"/>
  <c r="J421" i="17"/>
  <c r="I422" i="17"/>
  <c r="J422" i="17"/>
  <c r="G413" i="17"/>
  <c r="H413" i="17"/>
  <c r="G414" i="17"/>
  <c r="H414" i="17"/>
  <c r="G415" i="17"/>
  <c r="H415" i="17"/>
  <c r="G416" i="17"/>
  <c r="H416" i="17"/>
  <c r="G417" i="17"/>
  <c r="H417" i="17"/>
  <c r="G418" i="17"/>
  <c r="H418" i="17"/>
  <c r="G419" i="17"/>
  <c r="H419" i="17"/>
  <c r="G420" i="17"/>
  <c r="H420" i="17"/>
  <c r="G421" i="17"/>
  <c r="H421" i="17"/>
  <c r="G422" i="17"/>
  <c r="H422" i="17"/>
  <c r="AC397" i="17"/>
  <c r="AD397" i="17"/>
  <c r="AC398" i="17"/>
  <c r="AD398" i="17"/>
  <c r="AC399" i="17"/>
  <c r="AD399" i="17"/>
  <c r="AC400" i="17"/>
  <c r="AD400" i="17"/>
  <c r="AC401" i="17"/>
  <c r="AD401" i="17"/>
  <c r="AC402" i="17"/>
  <c r="AD402" i="17"/>
  <c r="AC403" i="17"/>
  <c r="AD403" i="17"/>
  <c r="AC404" i="17"/>
  <c r="AD404" i="17"/>
  <c r="AC405" i="17"/>
  <c r="AD405" i="17"/>
  <c r="AC406" i="17"/>
  <c r="AD406" i="17"/>
  <c r="AC407" i="17"/>
  <c r="AD407" i="17"/>
  <c r="AC408" i="17"/>
  <c r="AD408" i="17"/>
  <c r="AA397" i="17"/>
  <c r="AB397" i="17"/>
  <c r="AA398" i="17"/>
  <c r="AB398" i="17"/>
  <c r="AA399" i="17"/>
  <c r="AB399" i="17"/>
  <c r="AA400" i="17"/>
  <c r="AB400" i="17"/>
  <c r="AA401" i="17"/>
  <c r="AB401" i="17"/>
  <c r="AA402" i="17"/>
  <c r="AB402" i="17"/>
  <c r="AA403" i="17"/>
  <c r="AB403" i="17"/>
  <c r="AA404" i="17"/>
  <c r="AB404" i="17"/>
  <c r="AA405" i="17"/>
  <c r="AB405" i="17"/>
  <c r="AA406" i="17"/>
  <c r="AB406" i="17"/>
  <c r="AA407" i="17"/>
  <c r="AB407" i="17"/>
  <c r="AA408" i="17"/>
  <c r="AB408" i="17"/>
  <c r="Y397" i="17"/>
  <c r="Z397" i="17"/>
  <c r="Y398" i="17"/>
  <c r="Z398" i="17"/>
  <c r="Y399" i="17"/>
  <c r="Z399" i="17"/>
  <c r="Y400" i="17"/>
  <c r="Z400" i="17"/>
  <c r="Y401" i="17"/>
  <c r="Z401" i="17"/>
  <c r="Y402" i="17"/>
  <c r="Z402" i="17"/>
  <c r="Y403" i="17"/>
  <c r="Z403" i="17"/>
  <c r="Y404" i="17"/>
  <c r="Z404" i="17"/>
  <c r="Y405" i="17"/>
  <c r="Z405" i="17"/>
  <c r="Y406" i="17"/>
  <c r="Z406" i="17"/>
  <c r="Y407" i="17"/>
  <c r="Z407" i="17"/>
  <c r="Y408" i="17"/>
  <c r="Z408" i="17"/>
  <c r="W397" i="17"/>
  <c r="X397" i="17"/>
  <c r="W398" i="17"/>
  <c r="X398" i="17"/>
  <c r="W399" i="17"/>
  <c r="X399" i="17"/>
  <c r="W400" i="17"/>
  <c r="X400" i="17"/>
  <c r="W401" i="17"/>
  <c r="X401" i="17"/>
  <c r="W402" i="17"/>
  <c r="X402" i="17"/>
  <c r="W403" i="17"/>
  <c r="X403" i="17"/>
  <c r="W404" i="17"/>
  <c r="X404" i="17"/>
  <c r="W405" i="17"/>
  <c r="X405" i="17"/>
  <c r="W406" i="17"/>
  <c r="X406" i="17"/>
  <c r="W407" i="17"/>
  <c r="X407" i="17"/>
  <c r="W408" i="17"/>
  <c r="X408" i="17"/>
  <c r="U397" i="17"/>
  <c r="V397" i="17"/>
  <c r="U398" i="17"/>
  <c r="V398" i="17"/>
  <c r="U399" i="17"/>
  <c r="V399" i="17"/>
  <c r="U400" i="17"/>
  <c r="V400" i="17"/>
  <c r="U401" i="17"/>
  <c r="V401" i="17" s="1"/>
  <c r="U402" i="17"/>
  <c r="V402" i="17"/>
  <c r="U403" i="17"/>
  <c r="V403" i="17"/>
  <c r="U404" i="17"/>
  <c r="V404" i="17"/>
  <c r="U405" i="17"/>
  <c r="V405" i="17" s="1"/>
  <c r="U406" i="17"/>
  <c r="V406" i="17"/>
  <c r="U407" i="17"/>
  <c r="V407" i="17"/>
  <c r="U408" i="17"/>
  <c r="V408" i="17"/>
  <c r="S397" i="17"/>
  <c r="T397" i="17" s="1"/>
  <c r="S398" i="17"/>
  <c r="T398" i="17"/>
  <c r="S399" i="17"/>
  <c r="T399" i="17"/>
  <c r="S400" i="17"/>
  <c r="T400" i="17"/>
  <c r="S401" i="17"/>
  <c r="T401" i="17" s="1"/>
  <c r="S402" i="17"/>
  <c r="T402" i="17"/>
  <c r="S403" i="17"/>
  <c r="T403" i="17"/>
  <c r="S404" i="17"/>
  <c r="T404" i="17"/>
  <c r="S405" i="17"/>
  <c r="T405" i="17" s="1"/>
  <c r="S406" i="17"/>
  <c r="T406" i="17"/>
  <c r="S407" i="17"/>
  <c r="T407" i="17"/>
  <c r="S408" i="17"/>
  <c r="T408" i="17"/>
  <c r="Q397" i="17"/>
  <c r="R397" i="17" s="1"/>
  <c r="Q398" i="17"/>
  <c r="R398" i="17"/>
  <c r="Q399" i="17"/>
  <c r="R399" i="17"/>
  <c r="Q400" i="17"/>
  <c r="R400" i="17"/>
  <c r="Q401" i="17"/>
  <c r="R401" i="17" s="1"/>
  <c r="Q402" i="17"/>
  <c r="R402" i="17"/>
  <c r="Q403" i="17"/>
  <c r="R403" i="17"/>
  <c r="Q404" i="17"/>
  <c r="R404" i="17"/>
  <c r="Q405" i="17"/>
  <c r="R405" i="17" s="1"/>
  <c r="Q406" i="17"/>
  <c r="R406" i="17"/>
  <c r="Q407" i="17"/>
  <c r="R407" i="17"/>
  <c r="Q408" i="17"/>
  <c r="R408" i="17"/>
  <c r="O397" i="17"/>
  <c r="P397" i="17" s="1"/>
  <c r="O398" i="17"/>
  <c r="P398" i="17"/>
  <c r="O399" i="17"/>
  <c r="P399" i="17"/>
  <c r="O400" i="17"/>
  <c r="P400" i="17"/>
  <c r="O401" i="17"/>
  <c r="P401" i="17" s="1"/>
  <c r="O402" i="17"/>
  <c r="P402" i="17"/>
  <c r="O403" i="17"/>
  <c r="P403" i="17"/>
  <c r="O404" i="17"/>
  <c r="P404" i="17"/>
  <c r="O405" i="17"/>
  <c r="P405" i="17" s="1"/>
  <c r="O406" i="17"/>
  <c r="P406" i="17"/>
  <c r="O407" i="17"/>
  <c r="P407" i="17"/>
  <c r="O408" i="17"/>
  <c r="P408" i="17"/>
  <c r="M397" i="17"/>
  <c r="N397" i="17" s="1"/>
  <c r="M398" i="17"/>
  <c r="N398" i="17"/>
  <c r="M399" i="17"/>
  <c r="N399" i="17"/>
  <c r="M400" i="17"/>
  <c r="N400" i="17"/>
  <c r="M401" i="17"/>
  <c r="N401" i="17" s="1"/>
  <c r="M402" i="17"/>
  <c r="N402" i="17"/>
  <c r="M403" i="17"/>
  <c r="N403" i="17"/>
  <c r="M404" i="17"/>
  <c r="N404" i="17"/>
  <c r="M405" i="17"/>
  <c r="N405" i="17" s="1"/>
  <c r="M406" i="17"/>
  <c r="N406" i="17"/>
  <c r="M407" i="17"/>
  <c r="N407" i="17"/>
  <c r="M408" i="17"/>
  <c r="N408" i="17"/>
  <c r="K397" i="17"/>
  <c r="L397" i="17" s="1"/>
  <c r="K398" i="17"/>
  <c r="L398" i="17"/>
  <c r="K399" i="17"/>
  <c r="L399" i="17"/>
  <c r="K400" i="17"/>
  <c r="L400" i="17"/>
  <c r="K401" i="17"/>
  <c r="L401" i="17" s="1"/>
  <c r="K402" i="17"/>
  <c r="L402" i="17"/>
  <c r="K403" i="17"/>
  <c r="L403" i="17"/>
  <c r="K404" i="17"/>
  <c r="L404" i="17"/>
  <c r="K405" i="17"/>
  <c r="L405" i="17" s="1"/>
  <c r="K406" i="17"/>
  <c r="L406" i="17"/>
  <c r="K407" i="17"/>
  <c r="L407" i="17"/>
  <c r="K408" i="17"/>
  <c r="L408" i="17"/>
  <c r="I397" i="17"/>
  <c r="J397" i="17" s="1"/>
  <c r="I398" i="17"/>
  <c r="J398" i="17"/>
  <c r="I399" i="17"/>
  <c r="J399" i="17"/>
  <c r="I400" i="17"/>
  <c r="J400" i="17"/>
  <c r="I401" i="17"/>
  <c r="J401" i="17" s="1"/>
  <c r="I402" i="17"/>
  <c r="J402" i="17"/>
  <c r="I403" i="17"/>
  <c r="J403" i="17"/>
  <c r="I404" i="17"/>
  <c r="J404" i="17"/>
  <c r="I405" i="17"/>
  <c r="J405" i="17" s="1"/>
  <c r="I406" i="17"/>
  <c r="J406" i="17"/>
  <c r="I407" i="17"/>
  <c r="J407" i="17"/>
  <c r="I408" i="17"/>
  <c r="J408" i="17"/>
  <c r="G397" i="17"/>
  <c r="H397" i="17" s="1"/>
  <c r="G398" i="17"/>
  <c r="H398" i="17"/>
  <c r="G399" i="17"/>
  <c r="H399" i="17"/>
  <c r="G400" i="17"/>
  <c r="H400" i="17"/>
  <c r="G401" i="17"/>
  <c r="H401" i="17" s="1"/>
  <c r="G402" i="17"/>
  <c r="H402" i="17"/>
  <c r="G403" i="17"/>
  <c r="H403" i="17"/>
  <c r="G404" i="17"/>
  <c r="H404" i="17"/>
  <c r="G405" i="17"/>
  <c r="H405" i="17" s="1"/>
  <c r="G406" i="17"/>
  <c r="H406" i="17"/>
  <c r="G407" i="17"/>
  <c r="H407" i="17"/>
  <c r="G408" i="17"/>
  <c r="H408" i="17"/>
  <c r="AC388" i="17"/>
  <c r="AD388" i="17" s="1"/>
  <c r="AC389" i="17"/>
  <c r="AD389" i="17"/>
  <c r="AC390" i="17"/>
  <c r="AD390" i="17"/>
  <c r="AC391" i="17"/>
  <c r="AD391" i="17"/>
  <c r="AC392" i="17"/>
  <c r="AD392" i="17" s="1"/>
  <c r="AA388" i="17"/>
  <c r="AB388" i="17"/>
  <c r="AA389" i="17"/>
  <c r="AB389" i="17"/>
  <c r="AA390" i="17"/>
  <c r="AB390" i="17"/>
  <c r="AA391" i="17"/>
  <c r="AB391" i="17" s="1"/>
  <c r="AA392" i="17"/>
  <c r="AB392" i="17"/>
  <c r="Y388" i="17"/>
  <c r="Z388" i="17"/>
  <c r="Y389" i="17"/>
  <c r="Z389" i="17"/>
  <c r="Y390" i="17"/>
  <c r="Z390" i="17" s="1"/>
  <c r="Y391" i="17"/>
  <c r="Z391" i="17"/>
  <c r="Y392" i="17"/>
  <c r="Z392" i="17"/>
  <c r="W388" i="17"/>
  <c r="X388" i="17"/>
  <c r="W389" i="17"/>
  <c r="X389" i="17" s="1"/>
  <c r="W390" i="17"/>
  <c r="X390" i="17"/>
  <c r="W391" i="17"/>
  <c r="X391" i="17"/>
  <c r="W392" i="17"/>
  <c r="X392" i="17"/>
  <c r="U388" i="17"/>
  <c r="V388" i="17" s="1"/>
  <c r="U389" i="17"/>
  <c r="V389" i="17"/>
  <c r="U390" i="17"/>
  <c r="V390" i="17"/>
  <c r="U391" i="17"/>
  <c r="V391" i="17"/>
  <c r="U392" i="17"/>
  <c r="V392" i="17" s="1"/>
  <c r="S388" i="17"/>
  <c r="T388" i="17"/>
  <c r="S389" i="17"/>
  <c r="T389" i="17"/>
  <c r="S390" i="17"/>
  <c r="T390" i="17"/>
  <c r="S391" i="17"/>
  <c r="T391" i="17" s="1"/>
  <c r="S392" i="17"/>
  <c r="T392" i="17"/>
  <c r="Q388" i="17"/>
  <c r="R388" i="17"/>
  <c r="Q389" i="17"/>
  <c r="R389" i="17"/>
  <c r="Q390" i="17"/>
  <c r="R390" i="17" s="1"/>
  <c r="Q391" i="17"/>
  <c r="R391" i="17"/>
  <c r="Q392" i="17"/>
  <c r="R392" i="17"/>
  <c r="O388" i="17"/>
  <c r="P388" i="17"/>
  <c r="O389" i="17"/>
  <c r="P389" i="17" s="1"/>
  <c r="O390" i="17"/>
  <c r="P390" i="17"/>
  <c r="O391" i="17"/>
  <c r="P391" i="17"/>
  <c r="O392" i="17"/>
  <c r="P392" i="17"/>
  <c r="M388" i="17"/>
  <c r="N388" i="17" s="1"/>
  <c r="M389" i="17"/>
  <c r="N389" i="17"/>
  <c r="M390" i="17"/>
  <c r="N390" i="17"/>
  <c r="M391" i="17"/>
  <c r="N391" i="17"/>
  <c r="M392" i="17"/>
  <c r="N392" i="17" s="1"/>
  <c r="K388" i="17"/>
  <c r="L388" i="17"/>
  <c r="K389" i="17"/>
  <c r="L389" i="17"/>
  <c r="K390" i="17"/>
  <c r="L390" i="17"/>
  <c r="K391" i="17"/>
  <c r="L391" i="17" s="1"/>
  <c r="K392" i="17"/>
  <c r="L392" i="17"/>
  <c r="I388" i="17"/>
  <c r="J388" i="17"/>
  <c r="I389" i="17"/>
  <c r="J389" i="17"/>
  <c r="I390" i="17"/>
  <c r="J390" i="17" s="1"/>
  <c r="I391" i="17"/>
  <c r="J391" i="17"/>
  <c r="I392" i="17"/>
  <c r="J392" i="17"/>
  <c r="G388" i="17"/>
  <c r="H388" i="17"/>
  <c r="G389" i="17"/>
  <c r="H389" i="17" s="1"/>
  <c r="G390" i="17"/>
  <c r="H390" i="17"/>
  <c r="G391" i="17"/>
  <c r="H391" i="17"/>
  <c r="G392" i="17"/>
  <c r="H392" i="17"/>
  <c r="AC382" i="17"/>
  <c r="AD382" i="17" s="1"/>
  <c r="AC383" i="17"/>
  <c r="AD383" i="17"/>
  <c r="AA382" i="17"/>
  <c r="AB382" i="17"/>
  <c r="AA383" i="17"/>
  <c r="AB383" i="17"/>
  <c r="Y382" i="17"/>
  <c r="Z382" i="17" s="1"/>
  <c r="Y383" i="17"/>
  <c r="Z383" i="17"/>
  <c r="W382" i="17"/>
  <c r="X382" i="17"/>
  <c r="W383" i="17"/>
  <c r="X383" i="17"/>
  <c r="X386" i="17"/>
  <c r="U382" i="17"/>
  <c r="V382" i="17" s="1"/>
  <c r="U383" i="17"/>
  <c r="V383" i="17" s="1"/>
  <c r="S382" i="17"/>
  <c r="T382" i="17" s="1"/>
  <c r="S383" i="17"/>
  <c r="T383" i="17"/>
  <c r="Q382" i="17"/>
  <c r="R382" i="17" s="1"/>
  <c r="R385" i="17" s="1"/>
  <c r="Q383" i="17"/>
  <c r="R383" i="17" s="1"/>
  <c r="O382" i="17"/>
  <c r="P382" i="17"/>
  <c r="O383" i="17"/>
  <c r="P383" i="17" s="1"/>
  <c r="M382" i="17"/>
  <c r="N382" i="17"/>
  <c r="M383" i="17"/>
  <c r="N383" i="17"/>
  <c r="K382" i="17"/>
  <c r="L382" i="17"/>
  <c r="K383" i="17"/>
  <c r="L383" i="17" s="1"/>
  <c r="I382" i="17"/>
  <c r="J382" i="17"/>
  <c r="I383" i="17"/>
  <c r="J383" i="17"/>
  <c r="G382" i="17"/>
  <c r="H382" i="17"/>
  <c r="G383" i="17"/>
  <c r="H383" i="17" s="1"/>
  <c r="AC377" i="17"/>
  <c r="AD377" i="17"/>
  <c r="AD380" i="17" s="1"/>
  <c r="AA377" i="17"/>
  <c r="AB377" i="17" s="1"/>
  <c r="AB380" i="17"/>
  <c r="Y377" i="17"/>
  <c r="Z377" i="17" s="1"/>
  <c r="Z379" i="17" s="1"/>
  <c r="W377" i="17"/>
  <c r="X377" i="17" s="1"/>
  <c r="U377" i="17"/>
  <c r="V377" i="17" s="1"/>
  <c r="S377" i="17"/>
  <c r="T377" i="17" s="1"/>
  <c r="Q377" i="17"/>
  <c r="R377" i="17" s="1"/>
  <c r="R380" i="17" s="1"/>
  <c r="O377" i="17"/>
  <c r="P377" i="17"/>
  <c r="M377" i="17"/>
  <c r="N377" i="17"/>
  <c r="N380" i="17" s="1"/>
  <c r="K377" i="17"/>
  <c r="L377" i="17" s="1"/>
  <c r="I377" i="17"/>
  <c r="J377" i="17" s="1"/>
  <c r="J378" i="17" s="1"/>
  <c r="G377" i="17"/>
  <c r="H377" i="17"/>
  <c r="H379" i="17" s="1"/>
  <c r="H380" i="17"/>
  <c r="AC364" i="17"/>
  <c r="AD364" i="17"/>
  <c r="AC365" i="17"/>
  <c r="AD365" i="17"/>
  <c r="AC366" i="17"/>
  <c r="AD366" i="17"/>
  <c r="AC367" i="17"/>
  <c r="AD367" i="17" s="1"/>
  <c r="AC368" i="17"/>
  <c r="AD368" i="17"/>
  <c r="AC369" i="17"/>
  <c r="AD369" i="17"/>
  <c r="AC370" i="17"/>
  <c r="AD370" i="17"/>
  <c r="AC371" i="17"/>
  <c r="AD371" i="17" s="1"/>
  <c r="AA364" i="17"/>
  <c r="AB364" i="17"/>
  <c r="AA365" i="17"/>
  <c r="AB365" i="17"/>
  <c r="AA366" i="17"/>
  <c r="AB366" i="17"/>
  <c r="AA367" i="17"/>
  <c r="AB367" i="17" s="1"/>
  <c r="AA368" i="17"/>
  <c r="AB368" i="17"/>
  <c r="AA369" i="17"/>
  <c r="AB369" i="17"/>
  <c r="AA370" i="17"/>
  <c r="AB370" i="17"/>
  <c r="AA371" i="17"/>
  <c r="AB371" i="17" s="1"/>
  <c r="Y364" i="17"/>
  <c r="Z364" i="17"/>
  <c r="Y365" i="17"/>
  <c r="Z365" i="17"/>
  <c r="Y366" i="17"/>
  <c r="Z366" i="17"/>
  <c r="Y367" i="17"/>
  <c r="Z367" i="17" s="1"/>
  <c r="Y368" i="17"/>
  <c r="Z368" i="17"/>
  <c r="Y369" i="17"/>
  <c r="Z369" i="17"/>
  <c r="Y370" i="17"/>
  <c r="Z370" i="17"/>
  <c r="Y371" i="17"/>
  <c r="Z371" i="17" s="1"/>
  <c r="W364" i="17"/>
  <c r="X364" i="17"/>
  <c r="W365" i="17"/>
  <c r="X365" i="17"/>
  <c r="W366" i="17"/>
  <c r="X366" i="17"/>
  <c r="W367" i="17"/>
  <c r="X367" i="17" s="1"/>
  <c r="W368" i="17"/>
  <c r="X368" i="17"/>
  <c r="W369" i="17"/>
  <c r="X369" i="17"/>
  <c r="W370" i="17"/>
  <c r="X370" i="17"/>
  <c r="W371" i="17"/>
  <c r="X371" i="17" s="1"/>
  <c r="U364" i="17"/>
  <c r="V364" i="17"/>
  <c r="U365" i="17"/>
  <c r="V365" i="17"/>
  <c r="U366" i="17"/>
  <c r="V366" i="17"/>
  <c r="U367" i="17"/>
  <c r="V367" i="17" s="1"/>
  <c r="U368" i="17"/>
  <c r="V368" i="17"/>
  <c r="U369" i="17"/>
  <c r="V369" i="17"/>
  <c r="U370" i="17"/>
  <c r="V370" i="17"/>
  <c r="U371" i="17"/>
  <c r="V371" i="17" s="1"/>
  <c r="S364" i="17"/>
  <c r="T364" i="17"/>
  <c r="S365" i="17"/>
  <c r="T365" i="17"/>
  <c r="S366" i="17"/>
  <c r="T366" i="17"/>
  <c r="S367" i="17"/>
  <c r="T367" i="17" s="1"/>
  <c r="S368" i="17"/>
  <c r="T368" i="17"/>
  <c r="S369" i="17"/>
  <c r="T369" i="17"/>
  <c r="S370" i="17"/>
  <c r="T370" i="17"/>
  <c r="S371" i="17"/>
  <c r="T371" i="17" s="1"/>
  <c r="Q364" i="17"/>
  <c r="R364" i="17"/>
  <c r="Q365" i="17"/>
  <c r="R365" i="17"/>
  <c r="Q366" i="17"/>
  <c r="R366" i="17"/>
  <c r="Q367" i="17"/>
  <c r="R367" i="17" s="1"/>
  <c r="Q368" i="17"/>
  <c r="R368" i="17"/>
  <c r="Q369" i="17"/>
  <c r="R369" i="17"/>
  <c r="Q370" i="17"/>
  <c r="R370" i="17"/>
  <c r="Q371" i="17"/>
  <c r="R371" i="17" s="1"/>
  <c r="O364" i="17"/>
  <c r="P364" i="17"/>
  <c r="O365" i="17"/>
  <c r="P365" i="17"/>
  <c r="O366" i="17"/>
  <c r="P366" i="17"/>
  <c r="O367" i="17"/>
  <c r="P367" i="17" s="1"/>
  <c r="O368" i="17"/>
  <c r="P368" i="17"/>
  <c r="O369" i="17"/>
  <c r="P369" i="17"/>
  <c r="O370" i="17"/>
  <c r="P370" i="17"/>
  <c r="O371" i="17"/>
  <c r="P371" i="17" s="1"/>
  <c r="M364" i="17"/>
  <c r="N364" i="17"/>
  <c r="M365" i="17"/>
  <c r="N365" i="17"/>
  <c r="M366" i="17"/>
  <c r="N366" i="17"/>
  <c r="M367" i="17"/>
  <c r="N367" i="17" s="1"/>
  <c r="M368" i="17"/>
  <c r="N368" i="17"/>
  <c r="M369" i="17"/>
  <c r="N369" i="17"/>
  <c r="M370" i="17"/>
  <c r="N370" i="17"/>
  <c r="M371" i="17"/>
  <c r="N371" i="17" s="1"/>
  <c r="K364" i="17"/>
  <c r="L364" i="17"/>
  <c r="K365" i="17"/>
  <c r="L365" i="17"/>
  <c r="K366" i="17"/>
  <c r="L366" i="17"/>
  <c r="K367" i="17"/>
  <c r="L367" i="17" s="1"/>
  <c r="K368" i="17"/>
  <c r="L368" i="17"/>
  <c r="K369" i="17"/>
  <c r="L369" i="17"/>
  <c r="K370" i="17"/>
  <c r="L370" i="17"/>
  <c r="K371" i="17"/>
  <c r="L371" i="17" s="1"/>
  <c r="I364" i="17"/>
  <c r="J364" i="17"/>
  <c r="I365" i="17"/>
  <c r="J365" i="17"/>
  <c r="I366" i="17"/>
  <c r="J366" i="17"/>
  <c r="I367" i="17"/>
  <c r="J367" i="17" s="1"/>
  <c r="I368" i="17"/>
  <c r="J368" i="17"/>
  <c r="I369" i="17"/>
  <c r="J369" i="17"/>
  <c r="I370" i="17"/>
  <c r="J370" i="17"/>
  <c r="I371" i="17"/>
  <c r="J371" i="17" s="1"/>
  <c r="G364" i="17"/>
  <c r="H364" i="17"/>
  <c r="G365" i="17"/>
  <c r="H365" i="17"/>
  <c r="G366" i="17"/>
  <c r="H366" i="17"/>
  <c r="G367" i="17"/>
  <c r="H367" i="17" s="1"/>
  <c r="G368" i="17"/>
  <c r="H368" i="17"/>
  <c r="G369" i="17"/>
  <c r="H369" i="17"/>
  <c r="G370" i="17"/>
  <c r="H370" i="17"/>
  <c r="G371" i="17"/>
  <c r="H371" i="17" s="1"/>
  <c r="AC357" i="17"/>
  <c r="AD357" i="17"/>
  <c r="AC358" i="17"/>
  <c r="AD358" i="17"/>
  <c r="AC359" i="17"/>
  <c r="AD359" i="17"/>
  <c r="AA357" i="17"/>
  <c r="AB357" i="17" s="1"/>
  <c r="AA358" i="17"/>
  <c r="AB358" i="17"/>
  <c r="AA359" i="17"/>
  <c r="AB359" i="17"/>
  <c r="Y357" i="17"/>
  <c r="Z357" i="17"/>
  <c r="Y358" i="17"/>
  <c r="Z358" i="17" s="1"/>
  <c r="Y359" i="17"/>
  <c r="Z359" i="17"/>
  <c r="W357" i="17"/>
  <c r="X357" i="17"/>
  <c r="W358" i="17"/>
  <c r="X358" i="17"/>
  <c r="W359" i="17"/>
  <c r="X359" i="17" s="1"/>
  <c r="U357" i="17"/>
  <c r="V357" i="17"/>
  <c r="U358" i="17"/>
  <c r="V358" i="17"/>
  <c r="U359" i="17"/>
  <c r="V359" i="17"/>
  <c r="S357" i="17"/>
  <c r="T357" i="17" s="1"/>
  <c r="S358" i="17"/>
  <c r="T358" i="17"/>
  <c r="S359" i="17"/>
  <c r="T359" i="17"/>
  <c r="Q357" i="17"/>
  <c r="R357" i="17"/>
  <c r="Q358" i="17"/>
  <c r="R358" i="17" s="1"/>
  <c r="Q359" i="17"/>
  <c r="R359" i="17"/>
  <c r="O357" i="17"/>
  <c r="P357" i="17"/>
  <c r="O358" i="17"/>
  <c r="P358" i="17"/>
  <c r="O359" i="17"/>
  <c r="P359" i="17" s="1"/>
  <c r="M357" i="17"/>
  <c r="N357" i="17"/>
  <c r="M358" i="17"/>
  <c r="N358" i="17"/>
  <c r="M359" i="17"/>
  <c r="N359" i="17"/>
  <c r="K357" i="17"/>
  <c r="L357" i="17" s="1"/>
  <c r="K358" i="17"/>
  <c r="L358" i="17"/>
  <c r="K359" i="17"/>
  <c r="L359" i="17"/>
  <c r="I357" i="17"/>
  <c r="J357" i="17"/>
  <c r="I358" i="17"/>
  <c r="J358" i="17" s="1"/>
  <c r="I359" i="17"/>
  <c r="J359" i="17"/>
  <c r="G357" i="17"/>
  <c r="H357" i="17"/>
  <c r="G358" i="17"/>
  <c r="H358" i="17"/>
  <c r="G359" i="17"/>
  <c r="H359" i="17" s="1"/>
  <c r="AC351" i="17"/>
  <c r="AD351" i="17"/>
  <c r="AC352" i="17"/>
  <c r="AD352" i="17"/>
  <c r="AA351" i="17"/>
  <c r="AB351" i="17"/>
  <c r="AA352" i="17"/>
  <c r="AB352" i="17" s="1"/>
  <c r="Y351" i="17"/>
  <c r="Z351" i="17"/>
  <c r="Z353" i="17" s="1"/>
  <c r="Y352" i="17"/>
  <c r="Z352" i="17"/>
  <c r="W351" i="17"/>
  <c r="X351" i="17"/>
  <c r="W352" i="17"/>
  <c r="X352" i="17" s="1"/>
  <c r="U351" i="17"/>
  <c r="V351" i="17" s="1"/>
  <c r="U352" i="17"/>
  <c r="V352" i="17" s="1"/>
  <c r="S351" i="17"/>
  <c r="T351" i="17"/>
  <c r="S352" i="17"/>
  <c r="T352" i="17" s="1"/>
  <c r="Q351" i="17"/>
  <c r="R351" i="17" s="1"/>
  <c r="Q352" i="17"/>
  <c r="R352" i="17" s="1"/>
  <c r="O351" i="17"/>
  <c r="P351" i="17"/>
  <c r="P353" i="17" s="1"/>
  <c r="O352" i="17"/>
  <c r="P352" i="17" s="1"/>
  <c r="M351" i="17"/>
  <c r="N351" i="17"/>
  <c r="M352" i="17"/>
  <c r="N352" i="17"/>
  <c r="K351" i="17"/>
  <c r="L351" i="17" s="1"/>
  <c r="L355" i="17" s="1"/>
  <c r="K352" i="17"/>
  <c r="L352" i="17"/>
  <c r="I351" i="17"/>
  <c r="J351" i="17" s="1"/>
  <c r="J354" i="17" s="1"/>
  <c r="I352" i="17"/>
  <c r="J352" i="17"/>
  <c r="G351" i="17"/>
  <c r="H351" i="17"/>
  <c r="G352" i="17"/>
  <c r="H352" i="17"/>
  <c r="AC345" i="17"/>
  <c r="AD345" i="17"/>
  <c r="AC346" i="17"/>
  <c r="AD346" i="17" s="1"/>
  <c r="AA345" i="17"/>
  <c r="AB345" i="17"/>
  <c r="AB347" i="17" s="1"/>
  <c r="AA346" i="17"/>
  <c r="AB346" i="17"/>
  <c r="Y345" i="17"/>
  <c r="Z345" i="17"/>
  <c r="Y346" i="17"/>
  <c r="Z346" i="17" s="1"/>
  <c r="W345" i="17"/>
  <c r="X345" i="17" s="1"/>
  <c r="W346" i="17"/>
  <c r="X346" i="17" s="1"/>
  <c r="U345" i="17"/>
  <c r="V345" i="17" s="1"/>
  <c r="U346" i="17"/>
  <c r="V346" i="17" s="1"/>
  <c r="S345" i="17"/>
  <c r="T345" i="17" s="1"/>
  <c r="S346" i="17"/>
  <c r="T346" i="17" s="1"/>
  <c r="Q345" i="17"/>
  <c r="R345" i="17" s="1"/>
  <c r="Q346" i="17"/>
  <c r="R346" i="17" s="1"/>
  <c r="O345" i="17"/>
  <c r="P345" i="17" s="1"/>
  <c r="O346" i="17"/>
  <c r="P346" i="17" s="1"/>
  <c r="M345" i="17"/>
  <c r="N345" i="17" s="1"/>
  <c r="M346" i="17"/>
  <c r="N346" i="17" s="1"/>
  <c r="K345" i="17"/>
  <c r="L345" i="17" s="1"/>
  <c r="L348" i="17" s="1"/>
  <c r="K346" i="17"/>
  <c r="L346" i="17" s="1"/>
  <c r="I345" i="17"/>
  <c r="J345" i="17" s="1"/>
  <c r="I346" i="17"/>
  <c r="J346" i="17"/>
  <c r="G345" i="17"/>
  <c r="H345" i="17"/>
  <c r="G346" i="17"/>
  <c r="H346" i="17"/>
  <c r="AC337" i="17"/>
  <c r="AD337" i="17" s="1"/>
  <c r="AC338" i="17"/>
  <c r="AD338" i="17"/>
  <c r="AC339" i="17"/>
  <c r="AD339" i="17"/>
  <c r="AC340" i="17"/>
  <c r="AD340" i="17"/>
  <c r="AA337" i="17"/>
  <c r="AB337" i="17" s="1"/>
  <c r="AA338" i="17"/>
  <c r="AB338" i="17"/>
  <c r="AA339" i="17"/>
  <c r="AB339" i="17"/>
  <c r="AA340" i="17"/>
  <c r="AB340" i="17"/>
  <c r="Y337" i="17"/>
  <c r="Z337" i="17" s="1"/>
  <c r="Y338" i="17"/>
  <c r="Z338" i="17"/>
  <c r="Y339" i="17"/>
  <c r="Z339" i="17"/>
  <c r="Y340" i="17"/>
  <c r="Z340" i="17"/>
  <c r="W337" i="17"/>
  <c r="X337" i="17" s="1"/>
  <c r="W338" i="17"/>
  <c r="X338" i="17"/>
  <c r="W339" i="17"/>
  <c r="X339" i="17"/>
  <c r="W340" i="17"/>
  <c r="X340" i="17"/>
  <c r="U337" i="17"/>
  <c r="V337" i="17" s="1"/>
  <c r="U338" i="17"/>
  <c r="V338" i="17"/>
  <c r="U339" i="17"/>
  <c r="V339" i="17"/>
  <c r="U340" i="17"/>
  <c r="V340" i="17"/>
  <c r="S337" i="17"/>
  <c r="T337" i="17" s="1"/>
  <c r="S338" i="17"/>
  <c r="T338" i="17"/>
  <c r="S339" i="17"/>
  <c r="T339" i="17"/>
  <c r="S340" i="17"/>
  <c r="T340" i="17"/>
  <c r="Q337" i="17"/>
  <c r="R337" i="17" s="1"/>
  <c r="Q338" i="17"/>
  <c r="R338" i="17"/>
  <c r="Q339" i="17"/>
  <c r="R339" i="17"/>
  <c r="Q340" i="17"/>
  <c r="R340" i="17"/>
  <c r="O337" i="17"/>
  <c r="P337" i="17" s="1"/>
  <c r="O338" i="17"/>
  <c r="P338" i="17"/>
  <c r="O339" i="17"/>
  <c r="P339" i="17"/>
  <c r="O340" i="17"/>
  <c r="P340" i="17"/>
  <c r="M337" i="17"/>
  <c r="N337" i="17" s="1"/>
  <c r="M338" i="17"/>
  <c r="N338" i="17"/>
  <c r="M339" i="17"/>
  <c r="N339" i="17"/>
  <c r="M340" i="17"/>
  <c r="N340" i="17"/>
  <c r="K337" i="17"/>
  <c r="L337" i="17" s="1"/>
  <c r="K338" i="17"/>
  <c r="L338" i="17"/>
  <c r="K339" i="17"/>
  <c r="L339" i="17"/>
  <c r="K340" i="17"/>
  <c r="L340" i="17"/>
  <c r="I337" i="17"/>
  <c r="J337" i="17" s="1"/>
  <c r="I338" i="17"/>
  <c r="J338" i="17"/>
  <c r="I339" i="17"/>
  <c r="J339" i="17"/>
  <c r="I340" i="17"/>
  <c r="J340" i="17"/>
  <c r="G337" i="17"/>
  <c r="H337" i="17" s="1"/>
  <c r="G338" i="17"/>
  <c r="H338" i="17"/>
  <c r="G339" i="17"/>
  <c r="H339" i="17"/>
  <c r="G340" i="17"/>
  <c r="H340" i="17"/>
  <c r="AC324" i="17"/>
  <c r="AD324" i="17" s="1"/>
  <c r="AC325" i="17"/>
  <c r="AD325" i="17"/>
  <c r="AC326" i="17"/>
  <c r="AD326" i="17"/>
  <c r="AC327" i="17"/>
  <c r="AD327" i="17"/>
  <c r="AC328" i="17"/>
  <c r="AD328" i="17" s="1"/>
  <c r="AC329" i="17"/>
  <c r="AD329" i="17"/>
  <c r="AC330" i="17"/>
  <c r="AD330" i="17"/>
  <c r="AC331" i="17"/>
  <c r="AD331" i="17"/>
  <c r="AC332" i="17"/>
  <c r="AD332" i="17" s="1"/>
  <c r="AA324" i="17"/>
  <c r="AB324" i="17"/>
  <c r="AA325" i="17"/>
  <c r="AB325" i="17"/>
  <c r="AA326" i="17"/>
  <c r="AB326" i="17"/>
  <c r="AA327" i="17"/>
  <c r="AB327" i="17" s="1"/>
  <c r="AA328" i="17"/>
  <c r="AB328" i="17"/>
  <c r="AA329" i="17"/>
  <c r="AB329" i="17"/>
  <c r="AA330" i="17"/>
  <c r="AB330" i="17"/>
  <c r="AA331" i="17"/>
  <c r="AB331" i="17" s="1"/>
  <c r="AA332" i="17"/>
  <c r="AB332" i="17"/>
  <c r="Y324" i="17"/>
  <c r="Z324" i="17"/>
  <c r="Y325" i="17"/>
  <c r="Z325" i="17"/>
  <c r="Y326" i="17"/>
  <c r="Z326" i="17" s="1"/>
  <c r="Y327" i="17"/>
  <c r="Z327" i="17"/>
  <c r="Y328" i="17"/>
  <c r="Z328" i="17"/>
  <c r="Y329" i="17"/>
  <c r="Z329" i="17"/>
  <c r="Y330" i="17"/>
  <c r="Z330" i="17" s="1"/>
  <c r="Y331" i="17"/>
  <c r="Z331" i="17"/>
  <c r="Y332" i="17"/>
  <c r="Z332" i="17"/>
  <c r="W324" i="17"/>
  <c r="X324" i="17"/>
  <c r="W325" i="17"/>
  <c r="X325" i="17" s="1"/>
  <c r="W326" i="17"/>
  <c r="X326" i="17"/>
  <c r="W327" i="17"/>
  <c r="X327" i="17"/>
  <c r="W328" i="17"/>
  <c r="X328" i="17"/>
  <c r="W329" i="17"/>
  <c r="X329" i="17" s="1"/>
  <c r="W330" i="17"/>
  <c r="X330" i="17"/>
  <c r="W331" i="17"/>
  <c r="X331" i="17"/>
  <c r="W332" i="17"/>
  <c r="X332" i="17"/>
  <c r="U324" i="17"/>
  <c r="V324" i="17" s="1"/>
  <c r="U325" i="17"/>
  <c r="V325" i="17"/>
  <c r="U326" i="17"/>
  <c r="V326" i="17"/>
  <c r="U327" i="17"/>
  <c r="V327" i="17"/>
  <c r="U328" i="17"/>
  <c r="V328" i="17" s="1"/>
  <c r="U329" i="17"/>
  <c r="V329" i="17"/>
  <c r="U330" i="17"/>
  <c r="V330" i="17"/>
  <c r="U331" i="17"/>
  <c r="V331" i="17"/>
  <c r="U332" i="17"/>
  <c r="V332" i="17" s="1"/>
  <c r="S324" i="17"/>
  <c r="T324" i="17"/>
  <c r="S325" i="17"/>
  <c r="T325" i="17"/>
  <c r="S326" i="17"/>
  <c r="T326" i="17"/>
  <c r="S327" i="17"/>
  <c r="T327" i="17" s="1"/>
  <c r="S328" i="17"/>
  <c r="T328" i="17"/>
  <c r="S329" i="17"/>
  <c r="T329" i="17"/>
  <c r="S330" i="17"/>
  <c r="T330" i="17"/>
  <c r="S331" i="17"/>
  <c r="T331" i="17" s="1"/>
  <c r="S332" i="17"/>
  <c r="T332" i="17"/>
  <c r="Q324" i="17"/>
  <c r="R324" i="17"/>
  <c r="Q325" i="17"/>
  <c r="R325" i="17"/>
  <c r="Q326" i="17"/>
  <c r="R326" i="17" s="1"/>
  <c r="Q327" i="17"/>
  <c r="R327" i="17"/>
  <c r="Q328" i="17"/>
  <c r="R328" i="17"/>
  <c r="Q329" i="17"/>
  <c r="R329" i="17"/>
  <c r="Q330" i="17"/>
  <c r="R330" i="17" s="1"/>
  <c r="Q331" i="17"/>
  <c r="R331" i="17"/>
  <c r="Q332" i="17"/>
  <c r="R332" i="17"/>
  <c r="O324" i="17"/>
  <c r="P324" i="17"/>
  <c r="O325" i="17"/>
  <c r="P325" i="17" s="1"/>
  <c r="O326" i="17"/>
  <c r="P326" i="17"/>
  <c r="O327" i="17"/>
  <c r="P327" i="17"/>
  <c r="O328" i="17"/>
  <c r="P328" i="17"/>
  <c r="O329" i="17"/>
  <c r="P329" i="17" s="1"/>
  <c r="O330" i="17"/>
  <c r="P330" i="17"/>
  <c r="O331" i="17"/>
  <c r="P331" i="17"/>
  <c r="O332" i="17"/>
  <c r="P332" i="17"/>
  <c r="M324" i="17"/>
  <c r="N324" i="17" s="1"/>
  <c r="M325" i="17"/>
  <c r="N325" i="17"/>
  <c r="M326" i="17"/>
  <c r="N326" i="17"/>
  <c r="M327" i="17"/>
  <c r="N327" i="17"/>
  <c r="M328" i="17"/>
  <c r="N328" i="17" s="1"/>
  <c r="M329" i="17"/>
  <c r="N329" i="17"/>
  <c r="M330" i="17"/>
  <c r="N330" i="17"/>
  <c r="M331" i="17"/>
  <c r="N331" i="17"/>
  <c r="M332" i="17"/>
  <c r="N332" i="17" s="1"/>
  <c r="K324" i="17"/>
  <c r="L324" i="17"/>
  <c r="K325" i="17"/>
  <c r="L325" i="17"/>
  <c r="K326" i="17"/>
  <c r="L326" i="17"/>
  <c r="K327" i="17"/>
  <c r="L327" i="17" s="1"/>
  <c r="K328" i="17"/>
  <c r="L328" i="17"/>
  <c r="K329" i="17"/>
  <c r="L329" i="17"/>
  <c r="K330" i="17"/>
  <c r="L330" i="17"/>
  <c r="K331" i="17"/>
  <c r="L331" i="17" s="1"/>
  <c r="K332" i="17"/>
  <c r="L332" i="17"/>
  <c r="I324" i="17"/>
  <c r="J324" i="17"/>
  <c r="I325" i="17"/>
  <c r="J325" i="17"/>
  <c r="I326" i="17"/>
  <c r="J326" i="17" s="1"/>
  <c r="I327" i="17"/>
  <c r="J327" i="17"/>
  <c r="I328" i="17"/>
  <c r="J328" i="17"/>
  <c r="I329" i="17"/>
  <c r="J329" i="17"/>
  <c r="I330" i="17"/>
  <c r="J330" i="17" s="1"/>
  <c r="I331" i="17"/>
  <c r="J331" i="17"/>
  <c r="I332" i="17"/>
  <c r="J332" i="17"/>
  <c r="G324" i="17"/>
  <c r="H324" i="17"/>
  <c r="G325" i="17"/>
  <c r="H325" i="17" s="1"/>
  <c r="G8" i="17"/>
  <c r="H8" i="17"/>
  <c r="H326" i="17" s="1"/>
  <c r="G327" i="17"/>
  <c r="H327" i="17" s="1"/>
  <c r="G328" i="17"/>
  <c r="H328" i="17" s="1"/>
  <c r="G329" i="17"/>
  <c r="H329" i="17" s="1"/>
  <c r="G330" i="17"/>
  <c r="H330" i="17" s="1"/>
  <c r="G331" i="17"/>
  <c r="H331" i="17" s="1"/>
  <c r="G332" i="17"/>
  <c r="H332" i="17"/>
  <c r="G326" i="17"/>
  <c r="AC311" i="17"/>
  <c r="AD311" i="17"/>
  <c r="AC312" i="17"/>
  <c r="AD312" i="17"/>
  <c r="AC313" i="17"/>
  <c r="AD313" i="17"/>
  <c r="AC314" i="17"/>
  <c r="AD314" i="17" s="1"/>
  <c r="AC315" i="17"/>
  <c r="AD315" i="17"/>
  <c r="AC316" i="17"/>
  <c r="AD316" i="17"/>
  <c r="AC317" i="17"/>
  <c r="AD317" i="17"/>
  <c r="AC318" i="17"/>
  <c r="AD318" i="17" s="1"/>
  <c r="AC319" i="17"/>
  <c r="AD319" i="17"/>
  <c r="AA311" i="17"/>
  <c r="AB311" i="17"/>
  <c r="AA312" i="17"/>
  <c r="AB312" i="17"/>
  <c r="AA313" i="17"/>
  <c r="AB313" i="17" s="1"/>
  <c r="AA314" i="17"/>
  <c r="AB314" i="17"/>
  <c r="AA315" i="17"/>
  <c r="AB315" i="17"/>
  <c r="AA316" i="17"/>
  <c r="AB316" i="17"/>
  <c r="AA317" i="17"/>
  <c r="AB317" i="17" s="1"/>
  <c r="AA318" i="17"/>
  <c r="AB318" i="17"/>
  <c r="AA319" i="17"/>
  <c r="AB319" i="17"/>
  <c r="Y311" i="17"/>
  <c r="Z311" i="17"/>
  <c r="Y312" i="17"/>
  <c r="Z312" i="17" s="1"/>
  <c r="Y313" i="17"/>
  <c r="Z313" i="17"/>
  <c r="Y314" i="17"/>
  <c r="Z314" i="17"/>
  <c r="Y315" i="17"/>
  <c r="Z315" i="17"/>
  <c r="Y316" i="17"/>
  <c r="Z316" i="17" s="1"/>
  <c r="Y317" i="17"/>
  <c r="Z317" i="17"/>
  <c r="Y318" i="17"/>
  <c r="Z318" i="17"/>
  <c r="Y319" i="17"/>
  <c r="Z319" i="17"/>
  <c r="W311" i="17"/>
  <c r="X311" i="17" s="1"/>
  <c r="W312" i="17"/>
  <c r="X312" i="17"/>
  <c r="W313" i="17"/>
  <c r="X313" i="17"/>
  <c r="W314" i="17"/>
  <c r="X314" i="17"/>
  <c r="W315" i="17"/>
  <c r="X315" i="17" s="1"/>
  <c r="W316" i="17"/>
  <c r="X316" i="17"/>
  <c r="W317" i="17"/>
  <c r="X317" i="17"/>
  <c r="W318" i="17"/>
  <c r="X318" i="17"/>
  <c r="W319" i="17"/>
  <c r="X319" i="17" s="1"/>
  <c r="U311" i="17"/>
  <c r="V311" i="17"/>
  <c r="U312" i="17"/>
  <c r="V312" i="17"/>
  <c r="U313" i="17"/>
  <c r="V313" i="17"/>
  <c r="U314" i="17"/>
  <c r="V314" i="17" s="1"/>
  <c r="U315" i="17"/>
  <c r="V315" i="17"/>
  <c r="U316" i="17"/>
  <c r="V316" i="17"/>
  <c r="U317" i="17"/>
  <c r="V317" i="17"/>
  <c r="U318" i="17"/>
  <c r="V318" i="17" s="1"/>
  <c r="U319" i="17"/>
  <c r="V319" i="17"/>
  <c r="S311" i="17"/>
  <c r="T311" i="17"/>
  <c r="S312" i="17"/>
  <c r="T312" i="17"/>
  <c r="S313" i="17"/>
  <c r="T313" i="17" s="1"/>
  <c r="S314" i="17"/>
  <c r="T314" i="17"/>
  <c r="S315" i="17"/>
  <c r="T315" i="17"/>
  <c r="S316" i="17"/>
  <c r="T316" i="17"/>
  <c r="S317" i="17"/>
  <c r="T317" i="17" s="1"/>
  <c r="S318" i="17"/>
  <c r="T318" i="17"/>
  <c r="S319" i="17"/>
  <c r="T319" i="17"/>
  <c r="Q311" i="17"/>
  <c r="R311" i="17"/>
  <c r="Q312" i="17"/>
  <c r="R312" i="17" s="1"/>
  <c r="Q313" i="17"/>
  <c r="R313" i="17"/>
  <c r="Q314" i="17"/>
  <c r="R314" i="17"/>
  <c r="Q315" i="17"/>
  <c r="R315" i="17"/>
  <c r="Q316" i="17"/>
  <c r="R316" i="17" s="1"/>
  <c r="Q317" i="17"/>
  <c r="R317" i="17"/>
  <c r="Q318" i="17"/>
  <c r="R318" i="17"/>
  <c r="Q319" i="17"/>
  <c r="R319" i="17"/>
  <c r="O311" i="17"/>
  <c r="P311" i="17" s="1"/>
  <c r="O312" i="17"/>
  <c r="P312" i="17"/>
  <c r="O313" i="17"/>
  <c r="P313" i="17"/>
  <c r="O314" i="17"/>
  <c r="P314" i="17"/>
  <c r="O315" i="17"/>
  <c r="P315" i="17" s="1"/>
  <c r="O316" i="17"/>
  <c r="P316" i="17"/>
  <c r="O317" i="17"/>
  <c r="P317" i="17"/>
  <c r="O318" i="17"/>
  <c r="P318" i="17"/>
  <c r="O319" i="17"/>
  <c r="P319" i="17" s="1"/>
  <c r="M311" i="17"/>
  <c r="N311" i="17"/>
  <c r="M312" i="17"/>
  <c r="N312" i="17"/>
  <c r="M313" i="17"/>
  <c r="N313" i="17"/>
  <c r="M314" i="17"/>
  <c r="N314" i="17" s="1"/>
  <c r="M315" i="17"/>
  <c r="N315" i="17"/>
  <c r="M316" i="17"/>
  <c r="N316" i="17"/>
  <c r="M317" i="17"/>
  <c r="N317" i="17"/>
  <c r="M318" i="17"/>
  <c r="N318" i="17" s="1"/>
  <c r="M319" i="17"/>
  <c r="N319" i="17"/>
  <c r="K311" i="17"/>
  <c r="L311" i="17"/>
  <c r="K312" i="17"/>
  <c r="L312" i="17"/>
  <c r="K313" i="17"/>
  <c r="L313" i="17" s="1"/>
  <c r="K314" i="17"/>
  <c r="L314" i="17"/>
  <c r="K315" i="17"/>
  <c r="L315" i="17"/>
  <c r="K316" i="17"/>
  <c r="L316" i="17"/>
  <c r="K317" i="17"/>
  <c r="L317" i="17" s="1"/>
  <c r="K318" i="17"/>
  <c r="L318" i="17"/>
  <c r="K319" i="17"/>
  <c r="L319" i="17"/>
  <c r="I311" i="17"/>
  <c r="J311" i="17"/>
  <c r="I312" i="17"/>
  <c r="J312" i="17" s="1"/>
  <c r="I313" i="17"/>
  <c r="J313" i="17"/>
  <c r="I314" i="17"/>
  <c r="J314" i="17"/>
  <c r="I315" i="17"/>
  <c r="J315" i="17"/>
  <c r="I316" i="17"/>
  <c r="J316" i="17" s="1"/>
  <c r="I317" i="17"/>
  <c r="J317" i="17"/>
  <c r="I318" i="17"/>
  <c r="J318" i="17"/>
  <c r="I319" i="17"/>
  <c r="J319" i="17"/>
  <c r="G311" i="17"/>
  <c r="H311" i="17" s="1"/>
  <c r="G312" i="17"/>
  <c r="H312" i="17"/>
  <c r="G313" i="17"/>
  <c r="H313" i="17"/>
  <c r="G314" i="17"/>
  <c r="H314" i="17"/>
  <c r="G315" i="17"/>
  <c r="H315" i="17" s="1"/>
  <c r="G316" i="17"/>
  <c r="H316" i="17"/>
  <c r="G317" i="17"/>
  <c r="H317" i="17"/>
  <c r="G318" i="17"/>
  <c r="H318" i="17"/>
  <c r="G319" i="17"/>
  <c r="H319" i="17" s="1"/>
  <c r="AC298" i="17"/>
  <c r="AD298" i="17"/>
  <c r="AC299" i="17"/>
  <c r="AD299" i="17"/>
  <c r="AC300" i="17"/>
  <c r="AD300" i="17"/>
  <c r="AC301" i="17"/>
  <c r="AD301" i="17" s="1"/>
  <c r="AC302" i="17"/>
  <c r="AD302" i="17"/>
  <c r="AC303" i="17"/>
  <c r="AD303" i="17"/>
  <c r="AC304" i="17"/>
  <c r="AD304" i="17"/>
  <c r="AC305" i="17"/>
  <c r="AD305" i="17" s="1"/>
  <c r="AC306" i="17"/>
  <c r="AD306" i="17"/>
  <c r="AA298" i="17"/>
  <c r="AB298" i="17"/>
  <c r="AA299" i="17"/>
  <c r="AB299" i="17"/>
  <c r="AA300" i="17"/>
  <c r="AB300" i="17" s="1"/>
  <c r="AA301" i="17"/>
  <c r="AB301" i="17"/>
  <c r="AA302" i="17"/>
  <c r="AB302" i="17"/>
  <c r="AA303" i="17"/>
  <c r="AB303" i="17"/>
  <c r="AA304" i="17"/>
  <c r="AB304" i="17" s="1"/>
  <c r="AA305" i="17"/>
  <c r="AB305" i="17"/>
  <c r="AA306" i="17"/>
  <c r="AB306" i="17"/>
  <c r="Y298" i="17"/>
  <c r="Z298" i="17"/>
  <c r="Y299" i="17"/>
  <c r="Z299" i="17" s="1"/>
  <c r="Y300" i="17"/>
  <c r="Z300" i="17"/>
  <c r="Y301" i="17"/>
  <c r="Z301" i="17"/>
  <c r="Y302" i="17"/>
  <c r="Z302" i="17"/>
  <c r="Y303" i="17"/>
  <c r="Z303" i="17" s="1"/>
  <c r="Y304" i="17"/>
  <c r="Z304" i="17"/>
  <c r="Y305" i="17"/>
  <c r="Z305" i="17"/>
  <c r="Y306" i="17"/>
  <c r="Z306" i="17"/>
  <c r="W298" i="17"/>
  <c r="X298" i="17" s="1"/>
  <c r="W299" i="17"/>
  <c r="X299" i="17"/>
  <c r="W301" i="17"/>
  <c r="X301" i="17"/>
  <c r="W302" i="17"/>
  <c r="X302" i="17"/>
  <c r="W303" i="17"/>
  <c r="X303" i="17" s="1"/>
  <c r="W304" i="17"/>
  <c r="X304" i="17"/>
  <c r="W305" i="17"/>
  <c r="X305" i="17"/>
  <c r="W306" i="17"/>
  <c r="X306" i="17"/>
  <c r="U298" i="17"/>
  <c r="V298" i="17" s="1"/>
  <c r="U299" i="17"/>
  <c r="V299" i="17"/>
  <c r="U301" i="17"/>
  <c r="V301" i="17"/>
  <c r="U302" i="17"/>
  <c r="V302" i="17"/>
  <c r="U303" i="17"/>
  <c r="V303" i="17" s="1"/>
  <c r="U304" i="17"/>
  <c r="V304" i="17"/>
  <c r="U305" i="17"/>
  <c r="V305" i="17"/>
  <c r="U306" i="17"/>
  <c r="V306" i="17"/>
  <c r="S298" i="17"/>
  <c r="T298" i="17" s="1"/>
  <c r="S299" i="17"/>
  <c r="T299" i="17"/>
  <c r="S300" i="17"/>
  <c r="T300" i="17"/>
  <c r="S301" i="17"/>
  <c r="T301" i="17"/>
  <c r="S302" i="17"/>
  <c r="T302" i="17" s="1"/>
  <c r="S303" i="17"/>
  <c r="T303" i="17"/>
  <c r="S304" i="17"/>
  <c r="T304" i="17"/>
  <c r="S305" i="17"/>
  <c r="T305" i="17"/>
  <c r="S306" i="17"/>
  <c r="T306" i="17" s="1"/>
  <c r="Q298" i="17"/>
  <c r="R298" i="17"/>
  <c r="Q299" i="17"/>
  <c r="R299" i="17"/>
  <c r="Q300" i="17"/>
  <c r="R300" i="17"/>
  <c r="Q301" i="17"/>
  <c r="R301" i="17" s="1"/>
  <c r="Q302" i="17"/>
  <c r="R302" i="17"/>
  <c r="Q303" i="17"/>
  <c r="R303" i="17"/>
  <c r="Q304" i="17"/>
  <c r="R304" i="17"/>
  <c r="Q305" i="17"/>
  <c r="R305" i="17" s="1"/>
  <c r="Q306" i="17"/>
  <c r="R306" i="17"/>
  <c r="O298" i="17"/>
  <c r="P298" i="17"/>
  <c r="O299" i="17"/>
  <c r="P299" i="17"/>
  <c r="O301" i="17"/>
  <c r="P301" i="17" s="1"/>
  <c r="O302" i="17"/>
  <c r="P302" i="17"/>
  <c r="O303" i="17"/>
  <c r="P303" i="17"/>
  <c r="O304" i="17"/>
  <c r="P304" i="17"/>
  <c r="O305" i="17"/>
  <c r="P305" i="17" s="1"/>
  <c r="O306" i="17"/>
  <c r="P306" i="17"/>
  <c r="M298" i="17"/>
  <c r="N298" i="17"/>
  <c r="M299" i="17"/>
  <c r="N299" i="17"/>
  <c r="M301" i="17"/>
  <c r="N301" i="17" s="1"/>
  <c r="M302" i="17"/>
  <c r="N302" i="17"/>
  <c r="M303" i="17"/>
  <c r="N303" i="17"/>
  <c r="M304" i="17"/>
  <c r="N304" i="17"/>
  <c r="M305" i="17"/>
  <c r="N305" i="17" s="1"/>
  <c r="M306" i="17"/>
  <c r="N306" i="17"/>
  <c r="K298" i="17"/>
  <c r="L298" i="17"/>
  <c r="K299" i="17"/>
  <c r="L299" i="17"/>
  <c r="K300" i="17"/>
  <c r="L300" i="17" s="1"/>
  <c r="K301" i="17"/>
  <c r="L301" i="17"/>
  <c r="K302" i="17"/>
  <c r="L302" i="17"/>
  <c r="K303" i="17"/>
  <c r="L303" i="17"/>
  <c r="K304" i="17"/>
  <c r="L304" i="17" s="1"/>
  <c r="K305" i="17"/>
  <c r="L305" i="17"/>
  <c r="K306" i="17"/>
  <c r="L306" i="17"/>
  <c r="I298" i="17"/>
  <c r="J298" i="17"/>
  <c r="I299" i="17"/>
  <c r="J299" i="17" s="1"/>
  <c r="I301" i="17"/>
  <c r="J301" i="17"/>
  <c r="I302" i="17"/>
  <c r="J302" i="17"/>
  <c r="I303" i="17"/>
  <c r="J303" i="17"/>
  <c r="I304" i="17"/>
  <c r="J304" i="17" s="1"/>
  <c r="I305" i="17"/>
  <c r="J305" i="17"/>
  <c r="I306" i="17"/>
  <c r="J306" i="17"/>
  <c r="G298" i="17"/>
  <c r="H298" i="17"/>
  <c r="G299" i="17"/>
  <c r="H299" i="17" s="1"/>
  <c r="G300" i="17"/>
  <c r="H300" i="17"/>
  <c r="G301" i="17"/>
  <c r="H301" i="17"/>
  <c r="G302" i="17"/>
  <c r="H302" i="17"/>
  <c r="G303" i="17"/>
  <c r="H303" i="17" s="1"/>
  <c r="G304" i="17"/>
  <c r="H304" i="17"/>
  <c r="G305" i="17"/>
  <c r="H305" i="17"/>
  <c r="G306" i="17"/>
  <c r="H306" i="17"/>
  <c r="AC283" i="17"/>
  <c r="AD283" i="17" s="1"/>
  <c r="AC284" i="17"/>
  <c r="AD284" i="17"/>
  <c r="AC285" i="17"/>
  <c r="AD285" i="17"/>
  <c r="AC286" i="17"/>
  <c r="AD286" i="17"/>
  <c r="AC287" i="17"/>
  <c r="AD287" i="17" s="1"/>
  <c r="AC288" i="17"/>
  <c r="AD288" i="17"/>
  <c r="AC289" i="17"/>
  <c r="AD289" i="17"/>
  <c r="AC290" i="17"/>
  <c r="AD290" i="17"/>
  <c r="AC291" i="17"/>
  <c r="AD291" i="17" s="1"/>
  <c r="AC292" i="17"/>
  <c r="AD292" i="17"/>
  <c r="AC293" i="17"/>
  <c r="AD293" i="17"/>
  <c r="AA283" i="17"/>
  <c r="AB283" i="17"/>
  <c r="AA284" i="17"/>
  <c r="AB284" i="17" s="1"/>
  <c r="AA285" i="17"/>
  <c r="AB285" i="17"/>
  <c r="AA286" i="17"/>
  <c r="AB286" i="17"/>
  <c r="AA287" i="17"/>
  <c r="AB287" i="17"/>
  <c r="AA288" i="17"/>
  <c r="AB288" i="17" s="1"/>
  <c r="AA289" i="17"/>
  <c r="AB289" i="17"/>
  <c r="AA290" i="17"/>
  <c r="AB290" i="17"/>
  <c r="AA291" i="17"/>
  <c r="AB291" i="17"/>
  <c r="AA292" i="17"/>
  <c r="AB292" i="17" s="1"/>
  <c r="AA293" i="17"/>
  <c r="AB293" i="17"/>
  <c r="Y283" i="17"/>
  <c r="Z283" i="17"/>
  <c r="Y284" i="17"/>
  <c r="Z284" i="17"/>
  <c r="Y285" i="17"/>
  <c r="Z285" i="17" s="1"/>
  <c r="Y286" i="17"/>
  <c r="Z286" i="17"/>
  <c r="Y287" i="17"/>
  <c r="Z287" i="17"/>
  <c r="Y288" i="17"/>
  <c r="Z288" i="17"/>
  <c r="Y289" i="17"/>
  <c r="Z289" i="17" s="1"/>
  <c r="Y290" i="17"/>
  <c r="Z290" i="17"/>
  <c r="Y291" i="17"/>
  <c r="Z291" i="17"/>
  <c r="Y292" i="17"/>
  <c r="Z292" i="17"/>
  <c r="Y293" i="17"/>
  <c r="Z293" i="17" s="1"/>
  <c r="W283" i="17"/>
  <c r="X283" i="17"/>
  <c r="W284" i="17"/>
  <c r="X284" i="17"/>
  <c r="W285" i="17"/>
  <c r="X285" i="17"/>
  <c r="W286" i="17"/>
  <c r="X286" i="17" s="1"/>
  <c r="W287" i="17"/>
  <c r="X287" i="17"/>
  <c r="W288" i="17"/>
  <c r="X288" i="17"/>
  <c r="W289" i="17"/>
  <c r="X289" i="17"/>
  <c r="W290" i="17"/>
  <c r="X290" i="17" s="1"/>
  <c r="W291" i="17"/>
  <c r="X291" i="17"/>
  <c r="W292" i="17"/>
  <c r="X292" i="17"/>
  <c r="W293" i="17"/>
  <c r="X293" i="17"/>
  <c r="U283" i="17"/>
  <c r="V283" i="17" s="1"/>
  <c r="U284" i="17"/>
  <c r="V284" i="17"/>
  <c r="U285" i="17"/>
  <c r="V285" i="17"/>
  <c r="U286" i="17"/>
  <c r="V286" i="17"/>
  <c r="U287" i="17"/>
  <c r="V287" i="17" s="1"/>
  <c r="U288" i="17"/>
  <c r="V288" i="17"/>
  <c r="U289" i="17"/>
  <c r="V289" i="17"/>
  <c r="U290" i="17"/>
  <c r="V290" i="17"/>
  <c r="U291" i="17"/>
  <c r="V291" i="17" s="1"/>
  <c r="U292" i="17"/>
  <c r="V292" i="17"/>
  <c r="U293" i="17"/>
  <c r="V293" i="17"/>
  <c r="S283" i="17"/>
  <c r="T283" i="17"/>
  <c r="S284" i="17"/>
  <c r="T284" i="17" s="1"/>
  <c r="S285" i="17"/>
  <c r="T285" i="17"/>
  <c r="S286" i="17"/>
  <c r="T286" i="17"/>
  <c r="S287" i="17"/>
  <c r="T287" i="17"/>
  <c r="S288" i="17"/>
  <c r="T288" i="17" s="1"/>
  <c r="S289" i="17"/>
  <c r="T289" i="17"/>
  <c r="S290" i="17"/>
  <c r="T290" i="17"/>
  <c r="S291" i="17"/>
  <c r="T291" i="17"/>
  <c r="S292" i="17"/>
  <c r="T292" i="17" s="1"/>
  <c r="S293" i="17"/>
  <c r="T293" i="17"/>
  <c r="Q283" i="17"/>
  <c r="R283" i="17"/>
  <c r="Q284" i="17"/>
  <c r="R284" i="17"/>
  <c r="Q285" i="17"/>
  <c r="R285" i="17" s="1"/>
  <c r="Q286" i="17"/>
  <c r="R286" i="17"/>
  <c r="Q287" i="17"/>
  <c r="R287" i="17"/>
  <c r="Q288" i="17"/>
  <c r="R288" i="17"/>
  <c r="Q289" i="17"/>
  <c r="R289" i="17" s="1"/>
  <c r="Q290" i="17"/>
  <c r="R290" i="17"/>
  <c r="Q291" i="17"/>
  <c r="R291" i="17" s="1"/>
  <c r="Q292" i="17"/>
  <c r="R292" i="17"/>
  <c r="Q293" i="17"/>
  <c r="R293" i="17" s="1"/>
  <c r="O283" i="17"/>
  <c r="P283" i="17"/>
  <c r="O284" i="17"/>
  <c r="P284" i="17" s="1"/>
  <c r="O285" i="17"/>
  <c r="P285" i="17"/>
  <c r="O286" i="17"/>
  <c r="P286" i="17" s="1"/>
  <c r="O287" i="17"/>
  <c r="P287" i="17"/>
  <c r="O288" i="17"/>
  <c r="P288" i="17"/>
  <c r="O289" i="17"/>
  <c r="P289" i="17"/>
  <c r="O290" i="17"/>
  <c r="P290" i="17" s="1"/>
  <c r="O291" i="17"/>
  <c r="P291" i="17"/>
  <c r="O292" i="17"/>
  <c r="P292" i="17"/>
  <c r="O293" i="17"/>
  <c r="P293" i="17"/>
  <c r="M283" i="17"/>
  <c r="N283" i="17" s="1"/>
  <c r="M284" i="17"/>
  <c r="N284" i="17"/>
  <c r="M285" i="17"/>
  <c r="N285" i="17" s="1"/>
  <c r="M286" i="17"/>
  <c r="N286" i="17"/>
  <c r="M287" i="17"/>
  <c r="N287" i="17" s="1"/>
  <c r="M288" i="17"/>
  <c r="N288" i="17"/>
  <c r="M289" i="17"/>
  <c r="N289" i="17"/>
  <c r="M290" i="17"/>
  <c r="N290" i="17"/>
  <c r="M291" i="17"/>
  <c r="N291" i="17" s="1"/>
  <c r="M292" i="17"/>
  <c r="N292" i="17"/>
  <c r="M293" i="17"/>
  <c r="N293" i="17" s="1"/>
  <c r="K283" i="17"/>
  <c r="L283" i="17"/>
  <c r="K284" i="17"/>
  <c r="L284" i="17" s="1"/>
  <c r="K285" i="17"/>
  <c r="L285" i="17"/>
  <c r="K286" i="17"/>
  <c r="L286" i="17"/>
  <c r="K287" i="17"/>
  <c r="L287" i="17"/>
  <c r="K288" i="17"/>
  <c r="L288" i="17" s="1"/>
  <c r="K289" i="17"/>
  <c r="L289" i="17"/>
  <c r="K290" i="17"/>
  <c r="L290" i="17" s="1"/>
  <c r="K291" i="17"/>
  <c r="L291" i="17"/>
  <c r="K292" i="17"/>
  <c r="L292" i="17" s="1"/>
  <c r="K293" i="17"/>
  <c r="L293" i="17"/>
  <c r="I283" i="17"/>
  <c r="J283" i="17" s="1"/>
  <c r="I284" i="17"/>
  <c r="J284" i="17"/>
  <c r="I285" i="17"/>
  <c r="J285" i="17" s="1"/>
  <c r="I286" i="17"/>
  <c r="J286" i="17"/>
  <c r="I287" i="17"/>
  <c r="J287" i="17"/>
  <c r="I288" i="17"/>
  <c r="J288" i="17"/>
  <c r="I289" i="17"/>
  <c r="J289" i="17" s="1"/>
  <c r="I290" i="17"/>
  <c r="J290" i="17"/>
  <c r="I291" i="17"/>
  <c r="J291" i="17"/>
  <c r="I292" i="17"/>
  <c r="J292" i="17"/>
  <c r="I293" i="17"/>
  <c r="J293" i="17" s="1"/>
  <c r="G283" i="17"/>
  <c r="H283" i="17"/>
  <c r="G284" i="17"/>
  <c r="H284" i="17" s="1"/>
  <c r="G285" i="17"/>
  <c r="H285" i="17"/>
  <c r="G286" i="17"/>
  <c r="H286" i="17"/>
  <c r="G287" i="17"/>
  <c r="H287" i="17"/>
  <c r="G288" i="17"/>
  <c r="H288" i="17" s="1"/>
  <c r="G289" i="17"/>
  <c r="H289" i="17"/>
  <c r="G290" i="17"/>
  <c r="H290" i="17"/>
  <c r="G291" i="17"/>
  <c r="H291" i="17"/>
  <c r="G292" i="17"/>
  <c r="H292" i="17" s="1"/>
  <c r="G293" i="17"/>
  <c r="H293" i="17"/>
  <c r="AC268" i="17"/>
  <c r="AD268" i="17"/>
  <c r="AC269" i="17"/>
  <c r="AD269" i="17"/>
  <c r="AC270" i="17"/>
  <c r="AD270" i="17" s="1"/>
  <c r="AC271" i="17"/>
  <c r="AD271" i="17"/>
  <c r="AC272" i="17"/>
  <c r="AD272" i="17"/>
  <c r="AC273" i="17"/>
  <c r="AD273" i="17"/>
  <c r="AC274" i="17"/>
  <c r="AD274" i="17" s="1"/>
  <c r="AC275" i="17"/>
  <c r="AD275" i="17"/>
  <c r="AC276" i="17"/>
  <c r="AD276" i="17"/>
  <c r="AC277" i="17"/>
  <c r="AD277" i="17"/>
  <c r="AC278" i="17"/>
  <c r="AD278" i="17" s="1"/>
  <c r="AA268" i="17"/>
  <c r="AB268" i="17"/>
  <c r="AA269" i="17"/>
  <c r="AB269" i="17"/>
  <c r="AA270" i="17"/>
  <c r="AB270" i="17"/>
  <c r="AA271" i="17"/>
  <c r="AB271" i="17" s="1"/>
  <c r="AA272" i="17"/>
  <c r="AB272" i="17"/>
  <c r="AA273" i="17"/>
  <c r="AB273" i="17"/>
  <c r="AA274" i="17"/>
  <c r="AB274" i="17"/>
  <c r="AA275" i="17"/>
  <c r="AB275" i="17" s="1"/>
  <c r="AA276" i="17"/>
  <c r="AB276" i="17"/>
  <c r="AA277" i="17"/>
  <c r="AB277" i="17"/>
  <c r="AA278" i="17"/>
  <c r="AB278" i="17"/>
  <c r="Y268" i="17"/>
  <c r="Z268" i="17" s="1"/>
  <c r="Y269" i="17"/>
  <c r="Z269" i="17"/>
  <c r="Y270" i="17"/>
  <c r="Z270" i="17"/>
  <c r="Y271" i="17"/>
  <c r="Z271" i="17"/>
  <c r="Y272" i="17"/>
  <c r="Z272" i="17" s="1"/>
  <c r="Y273" i="17"/>
  <c r="Z273" i="17"/>
  <c r="Y274" i="17"/>
  <c r="Z274" i="17"/>
  <c r="Y275" i="17"/>
  <c r="Z275" i="17"/>
  <c r="Y276" i="17"/>
  <c r="Z276" i="17" s="1"/>
  <c r="Y277" i="17"/>
  <c r="Z277" i="17"/>
  <c r="Y278" i="17"/>
  <c r="Z278" i="17"/>
  <c r="W268" i="17"/>
  <c r="X268" i="17"/>
  <c r="W269" i="17"/>
  <c r="X269" i="17" s="1"/>
  <c r="W270" i="17"/>
  <c r="X270" i="17"/>
  <c r="W271" i="17"/>
  <c r="X271" i="17"/>
  <c r="W272" i="17"/>
  <c r="X272" i="17"/>
  <c r="W273" i="17"/>
  <c r="X273" i="17" s="1"/>
  <c r="W274" i="17"/>
  <c r="X274" i="17"/>
  <c r="W275" i="17"/>
  <c r="X275" i="17"/>
  <c r="W276" i="17"/>
  <c r="X276" i="17"/>
  <c r="W277" i="17"/>
  <c r="X277" i="17" s="1"/>
  <c r="W278" i="17"/>
  <c r="X278" i="17"/>
  <c r="U268" i="17"/>
  <c r="V268" i="17"/>
  <c r="U269" i="17"/>
  <c r="V269" i="17"/>
  <c r="U270" i="17"/>
  <c r="V270" i="17" s="1"/>
  <c r="U271" i="17"/>
  <c r="V271" i="17"/>
  <c r="U272" i="17"/>
  <c r="V272" i="17"/>
  <c r="U273" i="17"/>
  <c r="V273" i="17"/>
  <c r="U274" i="17"/>
  <c r="V274" i="17" s="1"/>
  <c r="U275" i="17"/>
  <c r="V275" i="17"/>
  <c r="U276" i="17"/>
  <c r="V276" i="17"/>
  <c r="U277" i="17"/>
  <c r="V277" i="17"/>
  <c r="U278" i="17"/>
  <c r="V278" i="17" s="1"/>
  <c r="S268" i="17"/>
  <c r="T268" i="17"/>
  <c r="S269" i="17"/>
  <c r="T269" i="17"/>
  <c r="S270" i="17"/>
  <c r="T270" i="17"/>
  <c r="S271" i="17"/>
  <c r="T271" i="17" s="1"/>
  <c r="S272" i="17"/>
  <c r="T272" i="17"/>
  <c r="S273" i="17"/>
  <c r="T273" i="17"/>
  <c r="S274" i="17"/>
  <c r="T274" i="17"/>
  <c r="S275" i="17"/>
  <c r="T275" i="17" s="1"/>
  <c r="S276" i="17"/>
  <c r="T276" i="17"/>
  <c r="S277" i="17"/>
  <c r="T277" i="17"/>
  <c r="S278" i="17"/>
  <c r="T278" i="17"/>
  <c r="Q268" i="17"/>
  <c r="R268" i="17" s="1"/>
  <c r="Q269" i="17"/>
  <c r="R269" i="17"/>
  <c r="Q270" i="17"/>
  <c r="R270" i="17"/>
  <c r="Q271" i="17"/>
  <c r="R271" i="17"/>
  <c r="Q272" i="17"/>
  <c r="R272" i="17" s="1"/>
  <c r="Q273" i="17"/>
  <c r="R273" i="17"/>
  <c r="Q274" i="17"/>
  <c r="R274" i="17"/>
  <c r="Q275" i="17"/>
  <c r="R275" i="17"/>
  <c r="Q276" i="17"/>
  <c r="R276" i="17" s="1"/>
  <c r="Q277" i="17"/>
  <c r="R277" i="17"/>
  <c r="Q278" i="17"/>
  <c r="R278" i="17"/>
  <c r="O268" i="17"/>
  <c r="P268" i="17"/>
  <c r="O269" i="17"/>
  <c r="P269" i="17" s="1"/>
  <c r="O270" i="17"/>
  <c r="P270" i="17"/>
  <c r="O271" i="17"/>
  <c r="P271" i="17"/>
  <c r="O272" i="17"/>
  <c r="P272" i="17"/>
  <c r="O273" i="17"/>
  <c r="P273" i="17" s="1"/>
  <c r="O274" i="17"/>
  <c r="P274" i="17"/>
  <c r="O275" i="17"/>
  <c r="P275" i="17"/>
  <c r="O276" i="17"/>
  <c r="P276" i="17"/>
  <c r="O277" i="17"/>
  <c r="P277" i="17" s="1"/>
  <c r="O278" i="17"/>
  <c r="P278" i="17"/>
  <c r="M268" i="17"/>
  <c r="N268" i="17"/>
  <c r="M269" i="17"/>
  <c r="N269" i="17"/>
  <c r="M270" i="17"/>
  <c r="N270" i="17" s="1"/>
  <c r="M271" i="17"/>
  <c r="N271" i="17"/>
  <c r="M272" i="17"/>
  <c r="N272" i="17"/>
  <c r="M273" i="17"/>
  <c r="N273" i="17"/>
  <c r="M274" i="17"/>
  <c r="N274" i="17" s="1"/>
  <c r="M275" i="17"/>
  <c r="N275" i="17"/>
  <c r="M276" i="17"/>
  <c r="N276" i="17"/>
  <c r="M277" i="17"/>
  <c r="N277" i="17"/>
  <c r="M278" i="17"/>
  <c r="N278" i="17" s="1"/>
  <c r="K268" i="17"/>
  <c r="L268" i="17"/>
  <c r="K269" i="17"/>
  <c r="L269" i="17"/>
  <c r="K270" i="17"/>
  <c r="L270" i="17"/>
  <c r="K271" i="17"/>
  <c r="L271" i="17" s="1"/>
  <c r="K272" i="17"/>
  <c r="L272" i="17"/>
  <c r="K273" i="17"/>
  <c r="L273" i="17"/>
  <c r="K274" i="17"/>
  <c r="L274" i="17"/>
  <c r="K275" i="17"/>
  <c r="L275" i="17" s="1"/>
  <c r="K276" i="17"/>
  <c r="L276" i="17"/>
  <c r="K277" i="17"/>
  <c r="L277" i="17"/>
  <c r="K278" i="17"/>
  <c r="L278" i="17"/>
  <c r="I268" i="17"/>
  <c r="J268" i="17" s="1"/>
  <c r="I269" i="17"/>
  <c r="J269" i="17"/>
  <c r="I270" i="17"/>
  <c r="J270" i="17"/>
  <c r="I271" i="17"/>
  <c r="J271" i="17"/>
  <c r="I272" i="17"/>
  <c r="J272" i="17" s="1"/>
  <c r="I273" i="17"/>
  <c r="J273" i="17"/>
  <c r="I274" i="17"/>
  <c r="J274" i="17"/>
  <c r="I275" i="17"/>
  <c r="J275" i="17"/>
  <c r="I276" i="17"/>
  <c r="J276" i="17" s="1"/>
  <c r="I277" i="17"/>
  <c r="J277" i="17"/>
  <c r="I278" i="17"/>
  <c r="J278" i="17"/>
  <c r="G268" i="17"/>
  <c r="H268" i="17"/>
  <c r="G269" i="17"/>
  <c r="H269" i="17" s="1"/>
  <c r="G270" i="17"/>
  <c r="H270" i="17"/>
  <c r="G271" i="17"/>
  <c r="H271" i="17"/>
  <c r="G272" i="17"/>
  <c r="H272" i="17"/>
  <c r="G273" i="17"/>
  <c r="H273" i="17" s="1"/>
  <c r="G274" i="17"/>
  <c r="H274" i="17"/>
  <c r="G275" i="17"/>
  <c r="H275" i="17"/>
  <c r="G276" i="17"/>
  <c r="H276" i="17"/>
  <c r="G277" i="17"/>
  <c r="H277" i="17" s="1"/>
  <c r="G278" i="17"/>
  <c r="H278" i="17"/>
  <c r="AC252" i="17"/>
  <c r="AD252" i="17"/>
  <c r="AC253" i="17"/>
  <c r="AD253" i="17"/>
  <c r="AC254" i="17"/>
  <c r="AD254" i="17" s="1"/>
  <c r="AC255" i="17"/>
  <c r="AD255" i="17"/>
  <c r="AC256" i="17"/>
  <c r="AD256" i="17"/>
  <c r="AC257" i="17"/>
  <c r="AD257" i="17"/>
  <c r="AC258" i="17"/>
  <c r="AD258" i="17" s="1"/>
  <c r="AC259" i="17"/>
  <c r="AD259" i="17"/>
  <c r="AC260" i="17"/>
  <c r="AD260" i="17"/>
  <c r="AC261" i="17"/>
  <c r="AD261" i="17"/>
  <c r="AC262" i="17"/>
  <c r="AD262" i="17" s="1"/>
  <c r="AA252" i="17"/>
  <c r="AB252" i="17"/>
  <c r="AA253" i="17"/>
  <c r="AB253" i="17"/>
  <c r="AA254" i="17"/>
  <c r="AB254" i="17"/>
  <c r="AA255" i="17"/>
  <c r="AB255" i="17" s="1"/>
  <c r="AA256" i="17"/>
  <c r="AB256" i="17"/>
  <c r="AA257" i="17"/>
  <c r="AB257" i="17"/>
  <c r="AA258" i="17"/>
  <c r="AB258" i="17"/>
  <c r="AA259" i="17"/>
  <c r="AB259" i="17" s="1"/>
  <c r="AA260" i="17"/>
  <c r="AB260" i="17"/>
  <c r="AA261" i="17"/>
  <c r="AB261" i="17"/>
  <c r="AA262" i="17"/>
  <c r="AB262" i="17"/>
  <c r="Y252" i="17"/>
  <c r="Z252" i="17" s="1"/>
  <c r="Y253" i="17"/>
  <c r="Z253" i="17"/>
  <c r="Y254" i="17"/>
  <c r="Z254" i="17"/>
  <c r="Y255" i="17"/>
  <c r="Z255" i="17"/>
  <c r="Y256" i="17"/>
  <c r="Z256" i="17" s="1"/>
  <c r="Y257" i="17"/>
  <c r="Z257" i="17"/>
  <c r="Y258" i="17"/>
  <c r="Z258" i="17"/>
  <c r="Y259" i="17"/>
  <c r="Z259" i="17"/>
  <c r="Y260" i="17"/>
  <c r="Z260" i="17" s="1"/>
  <c r="Y261" i="17"/>
  <c r="Z261" i="17"/>
  <c r="Y262" i="17"/>
  <c r="Z262" i="17"/>
  <c r="W252" i="17"/>
  <c r="X252" i="17"/>
  <c r="W253" i="17"/>
  <c r="X253" i="17" s="1"/>
  <c r="W254" i="17"/>
  <c r="X254" i="17"/>
  <c r="W255" i="17"/>
  <c r="X255" i="17"/>
  <c r="W256" i="17"/>
  <c r="X256" i="17"/>
  <c r="W257" i="17"/>
  <c r="X257" i="17" s="1"/>
  <c r="W258" i="17"/>
  <c r="X258" i="17"/>
  <c r="W259" i="17"/>
  <c r="X259" i="17"/>
  <c r="W260" i="17"/>
  <c r="X260" i="17"/>
  <c r="W261" i="17"/>
  <c r="X261" i="17" s="1"/>
  <c r="W262" i="17"/>
  <c r="X262" i="17"/>
  <c r="U252" i="17"/>
  <c r="V252" i="17"/>
  <c r="U253" i="17"/>
  <c r="V253" i="17"/>
  <c r="U254" i="17"/>
  <c r="V254" i="17" s="1"/>
  <c r="U255" i="17"/>
  <c r="V255" i="17"/>
  <c r="U256" i="17"/>
  <c r="V256" i="17"/>
  <c r="U257" i="17"/>
  <c r="V257" i="17"/>
  <c r="U258" i="17"/>
  <c r="V258" i="17" s="1"/>
  <c r="U259" i="17"/>
  <c r="V259" i="17"/>
  <c r="U260" i="17"/>
  <c r="V260" i="17"/>
  <c r="U261" i="17"/>
  <c r="V261" i="17"/>
  <c r="U262" i="17"/>
  <c r="V262" i="17" s="1"/>
  <c r="S252" i="17"/>
  <c r="T252" i="17"/>
  <c r="S253" i="17"/>
  <c r="T253" i="17"/>
  <c r="S254" i="17"/>
  <c r="T254" i="17"/>
  <c r="S255" i="17"/>
  <c r="T255" i="17" s="1"/>
  <c r="S256" i="17"/>
  <c r="T256" i="17"/>
  <c r="S257" i="17"/>
  <c r="T257" i="17"/>
  <c r="S258" i="17"/>
  <c r="T258" i="17"/>
  <c r="S259" i="17"/>
  <c r="T259" i="17" s="1"/>
  <c r="S260" i="17"/>
  <c r="T260" i="17"/>
  <c r="S261" i="17"/>
  <c r="T261" i="17"/>
  <c r="S262" i="17"/>
  <c r="T262" i="17"/>
  <c r="Q252" i="17"/>
  <c r="R252" i="17" s="1"/>
  <c r="Q253" i="17"/>
  <c r="R253" i="17"/>
  <c r="Q254" i="17"/>
  <c r="R254" i="17"/>
  <c r="Q255" i="17"/>
  <c r="R255" i="17"/>
  <c r="Q256" i="17"/>
  <c r="R256" i="17" s="1"/>
  <c r="Q257" i="17"/>
  <c r="R257" i="17"/>
  <c r="Q258" i="17"/>
  <c r="R258" i="17"/>
  <c r="Q259" i="17"/>
  <c r="R259" i="17"/>
  <c r="Q260" i="17"/>
  <c r="R260" i="17" s="1"/>
  <c r="Q261" i="17"/>
  <c r="R261" i="17"/>
  <c r="Q262" i="17"/>
  <c r="R262" i="17"/>
  <c r="O252" i="17"/>
  <c r="P252" i="17"/>
  <c r="O253" i="17"/>
  <c r="P253" i="17" s="1"/>
  <c r="O254" i="17"/>
  <c r="P254" i="17"/>
  <c r="O255" i="17"/>
  <c r="P255" i="17"/>
  <c r="O256" i="17"/>
  <c r="P256" i="17"/>
  <c r="O257" i="17"/>
  <c r="P257" i="17" s="1"/>
  <c r="O258" i="17"/>
  <c r="P258" i="17"/>
  <c r="O259" i="17"/>
  <c r="P259" i="17"/>
  <c r="O260" i="17"/>
  <c r="P260" i="17"/>
  <c r="O261" i="17"/>
  <c r="P261" i="17" s="1"/>
  <c r="O262" i="17"/>
  <c r="P262" i="17"/>
  <c r="M252" i="17"/>
  <c r="N252" i="17"/>
  <c r="M253" i="17"/>
  <c r="N253" i="17"/>
  <c r="M254" i="17"/>
  <c r="N254" i="17" s="1"/>
  <c r="M255" i="17"/>
  <c r="N255" i="17"/>
  <c r="M256" i="17"/>
  <c r="N256" i="17"/>
  <c r="M257" i="17"/>
  <c r="N257" i="17"/>
  <c r="M258" i="17"/>
  <c r="N258" i="17" s="1"/>
  <c r="M259" i="17"/>
  <c r="N259" i="17"/>
  <c r="M260" i="17"/>
  <c r="N260" i="17"/>
  <c r="M261" i="17"/>
  <c r="N261" i="17"/>
  <c r="M262" i="17"/>
  <c r="N262" i="17" s="1"/>
  <c r="K252" i="17"/>
  <c r="L252" i="17"/>
  <c r="K253" i="17"/>
  <c r="L253" i="17"/>
  <c r="K254" i="17"/>
  <c r="L254" i="17"/>
  <c r="K255" i="17"/>
  <c r="L255" i="17" s="1"/>
  <c r="K256" i="17"/>
  <c r="L256" i="17"/>
  <c r="K257" i="17"/>
  <c r="L257" i="17"/>
  <c r="K258" i="17"/>
  <c r="L258" i="17"/>
  <c r="K259" i="17"/>
  <c r="L259" i="17" s="1"/>
  <c r="K260" i="17"/>
  <c r="L260" i="17"/>
  <c r="K261" i="17"/>
  <c r="L261" i="17"/>
  <c r="K262" i="17"/>
  <c r="L262" i="17"/>
  <c r="I252" i="17"/>
  <c r="J252" i="17" s="1"/>
  <c r="I253" i="17"/>
  <c r="J253" i="17"/>
  <c r="I254" i="17"/>
  <c r="J254" i="17"/>
  <c r="I255" i="17"/>
  <c r="J255" i="17"/>
  <c r="I256" i="17"/>
  <c r="J256" i="17" s="1"/>
  <c r="I257" i="17"/>
  <c r="J257" i="17"/>
  <c r="I258" i="17"/>
  <c r="J258" i="17"/>
  <c r="I259" i="17"/>
  <c r="J259" i="17"/>
  <c r="I260" i="17"/>
  <c r="J260" i="17" s="1"/>
  <c r="I261" i="17"/>
  <c r="J261" i="17"/>
  <c r="I262" i="17"/>
  <c r="J262" i="17"/>
  <c r="G252" i="17"/>
  <c r="H252" i="17"/>
  <c r="G253" i="17"/>
  <c r="H253" i="17" s="1"/>
  <c r="G254" i="17"/>
  <c r="H254" i="17"/>
  <c r="G255" i="17"/>
  <c r="H255" i="17"/>
  <c r="G256" i="17"/>
  <c r="H256" i="17"/>
  <c r="G257" i="17"/>
  <c r="H257" i="17" s="1"/>
  <c r="G258" i="17"/>
  <c r="H258" i="17"/>
  <c r="G259" i="17"/>
  <c r="H259" i="17"/>
  <c r="G260" i="17"/>
  <c r="H260" i="17"/>
  <c r="G261" i="17"/>
  <c r="H261" i="17" s="1"/>
  <c r="G262" i="17"/>
  <c r="H262" i="17"/>
  <c r="AC238" i="17"/>
  <c r="AD238" i="17"/>
  <c r="AC239" i="17"/>
  <c r="AD239" i="17"/>
  <c r="AC240" i="17"/>
  <c r="AD240" i="17" s="1"/>
  <c r="AC241" i="17"/>
  <c r="AD241" i="17"/>
  <c r="AC242" i="17"/>
  <c r="AD242" i="17"/>
  <c r="AC243" i="17"/>
  <c r="AD243" i="17"/>
  <c r="AC244" i="17"/>
  <c r="AD244" i="17" s="1"/>
  <c r="AC245" i="17"/>
  <c r="AD245" i="17"/>
  <c r="AC246" i="17"/>
  <c r="AD246" i="17"/>
  <c r="AA238" i="17"/>
  <c r="AB238" i="17"/>
  <c r="AA239" i="17"/>
  <c r="AB239" i="17" s="1"/>
  <c r="AA240" i="17"/>
  <c r="AB240" i="17"/>
  <c r="AA241" i="17"/>
  <c r="AB241" i="17"/>
  <c r="AA242" i="17"/>
  <c r="AB242" i="17"/>
  <c r="AA243" i="17"/>
  <c r="AB243" i="17" s="1"/>
  <c r="AA244" i="17"/>
  <c r="AB244" i="17"/>
  <c r="AA245" i="17"/>
  <c r="AB245" i="17"/>
  <c r="AA246" i="17"/>
  <c r="AB246" i="17"/>
  <c r="Y238" i="17"/>
  <c r="Z238" i="17" s="1"/>
  <c r="Y239" i="17"/>
  <c r="Z239" i="17"/>
  <c r="Y240" i="17"/>
  <c r="Z240" i="17"/>
  <c r="Y241" i="17"/>
  <c r="Z241" i="17"/>
  <c r="Y242" i="17"/>
  <c r="Z242" i="17" s="1"/>
  <c r="Y243" i="17"/>
  <c r="Z243" i="17"/>
  <c r="Y244" i="17"/>
  <c r="Z244" i="17"/>
  <c r="Y245" i="17"/>
  <c r="Z245" i="17"/>
  <c r="Y246" i="17"/>
  <c r="Z246" i="17" s="1"/>
  <c r="W238" i="17"/>
  <c r="X238" i="17"/>
  <c r="W239" i="17"/>
  <c r="X239" i="17"/>
  <c r="W240" i="17"/>
  <c r="X240" i="17"/>
  <c r="W241" i="17"/>
  <c r="X241" i="17" s="1"/>
  <c r="W242" i="17"/>
  <c r="X242" i="17"/>
  <c r="W243" i="17"/>
  <c r="X243" i="17"/>
  <c r="W244" i="17"/>
  <c r="X244" i="17"/>
  <c r="W245" i="17"/>
  <c r="X245" i="17" s="1"/>
  <c r="W246" i="17"/>
  <c r="X246" i="17"/>
  <c r="U238" i="17"/>
  <c r="V238" i="17"/>
  <c r="U239" i="17"/>
  <c r="V239" i="17"/>
  <c r="U240" i="17"/>
  <c r="V240" i="17" s="1"/>
  <c r="U241" i="17"/>
  <c r="V241" i="17"/>
  <c r="U242" i="17"/>
  <c r="V242" i="17"/>
  <c r="U243" i="17"/>
  <c r="V243" i="17"/>
  <c r="U244" i="17"/>
  <c r="V244" i="17" s="1"/>
  <c r="U245" i="17"/>
  <c r="V245" i="17"/>
  <c r="U246" i="17"/>
  <c r="V246" i="17"/>
  <c r="S238" i="17"/>
  <c r="T238" i="17"/>
  <c r="S239" i="17"/>
  <c r="T239" i="17" s="1"/>
  <c r="S240" i="17"/>
  <c r="T240" i="17"/>
  <c r="S241" i="17"/>
  <c r="T241" i="17"/>
  <c r="S242" i="17"/>
  <c r="T242" i="17"/>
  <c r="S243" i="17"/>
  <c r="T243" i="17" s="1"/>
  <c r="S244" i="17"/>
  <c r="T244" i="17"/>
  <c r="S245" i="17"/>
  <c r="T245" i="17"/>
  <c r="S246" i="17"/>
  <c r="T246" i="17"/>
  <c r="Q238" i="17"/>
  <c r="R238" i="17" s="1"/>
  <c r="Q239" i="17"/>
  <c r="R239" i="17"/>
  <c r="Q240" i="17"/>
  <c r="R240" i="17"/>
  <c r="Q241" i="17"/>
  <c r="R241" i="17"/>
  <c r="Q242" i="17"/>
  <c r="R242" i="17" s="1"/>
  <c r="Q243" i="17"/>
  <c r="R243" i="17"/>
  <c r="Q244" i="17"/>
  <c r="R244" i="17"/>
  <c r="Q245" i="17"/>
  <c r="R245" i="17"/>
  <c r="Q246" i="17"/>
  <c r="R246" i="17" s="1"/>
  <c r="O238" i="17"/>
  <c r="P238" i="17"/>
  <c r="O239" i="17"/>
  <c r="P239" i="17"/>
  <c r="O240" i="17"/>
  <c r="P240" i="17"/>
  <c r="O241" i="17"/>
  <c r="P241" i="17" s="1"/>
  <c r="O242" i="17"/>
  <c r="P242" i="17"/>
  <c r="O243" i="17"/>
  <c r="P243" i="17"/>
  <c r="O244" i="17"/>
  <c r="P244" i="17"/>
  <c r="O245" i="17"/>
  <c r="P245" i="17" s="1"/>
  <c r="O246" i="17"/>
  <c r="P246" i="17"/>
  <c r="M238" i="17"/>
  <c r="N238" i="17"/>
  <c r="M239" i="17"/>
  <c r="N239" i="17"/>
  <c r="M240" i="17"/>
  <c r="N240" i="17" s="1"/>
  <c r="M241" i="17"/>
  <c r="N241" i="17"/>
  <c r="M242" i="17"/>
  <c r="N242" i="17"/>
  <c r="M243" i="17"/>
  <c r="N243" i="17"/>
  <c r="M244" i="17"/>
  <c r="N244" i="17" s="1"/>
  <c r="M245" i="17"/>
  <c r="N245" i="17"/>
  <c r="M246" i="17"/>
  <c r="N246" i="17"/>
  <c r="K238" i="17"/>
  <c r="L238" i="17"/>
  <c r="K239" i="17"/>
  <c r="L239" i="17" s="1"/>
  <c r="K240" i="17"/>
  <c r="L240" i="17"/>
  <c r="K241" i="17"/>
  <c r="L241" i="17"/>
  <c r="K242" i="17"/>
  <c r="L242" i="17"/>
  <c r="K243" i="17"/>
  <c r="L243" i="17" s="1"/>
  <c r="K244" i="17"/>
  <c r="L244" i="17"/>
  <c r="K245" i="17"/>
  <c r="L245" i="17"/>
  <c r="K246" i="17"/>
  <c r="L246" i="17"/>
  <c r="I238" i="17"/>
  <c r="J238" i="17" s="1"/>
  <c r="I239" i="17"/>
  <c r="J239" i="17"/>
  <c r="I240" i="17"/>
  <c r="J240" i="17"/>
  <c r="I241" i="17"/>
  <c r="J241" i="17"/>
  <c r="I242" i="17"/>
  <c r="J242" i="17" s="1"/>
  <c r="I243" i="17"/>
  <c r="J243" i="17"/>
  <c r="I244" i="17"/>
  <c r="J244" i="17"/>
  <c r="I245" i="17"/>
  <c r="J245" i="17"/>
  <c r="I246" i="17"/>
  <c r="J246" i="17" s="1"/>
  <c r="G238" i="17"/>
  <c r="H238" i="17"/>
  <c r="G239" i="17"/>
  <c r="H239" i="17"/>
  <c r="G240" i="17"/>
  <c r="H240" i="17"/>
  <c r="G241" i="17"/>
  <c r="H241" i="17" s="1"/>
  <c r="G242" i="17"/>
  <c r="H242" i="17"/>
  <c r="G243" i="17"/>
  <c r="H243" i="17"/>
  <c r="G244" i="17"/>
  <c r="H244" i="17"/>
  <c r="G245" i="17"/>
  <c r="H245" i="17" s="1"/>
  <c r="G246" i="17"/>
  <c r="H246" i="17"/>
  <c r="AC232" i="17"/>
  <c r="AD232" i="17"/>
  <c r="AC233" i="17"/>
  <c r="AD233" i="17"/>
  <c r="AA232" i="17"/>
  <c r="AB232" i="17" s="1"/>
  <c r="AA233" i="17"/>
  <c r="AB233" i="17"/>
  <c r="Y232" i="17"/>
  <c r="Z232" i="17"/>
  <c r="Y233" i="17"/>
  <c r="Z233" i="17"/>
  <c r="W232" i="17"/>
  <c r="X232" i="17" s="1"/>
  <c r="W233" i="17"/>
  <c r="X233" i="17"/>
  <c r="U232" i="17"/>
  <c r="V232" i="17"/>
  <c r="U233" i="17"/>
  <c r="V233" i="17"/>
  <c r="S232" i="17"/>
  <c r="T232" i="17" s="1"/>
  <c r="S233" i="17"/>
  <c r="T233" i="17"/>
  <c r="Q232" i="17"/>
  <c r="R232" i="17"/>
  <c r="Q233" i="17"/>
  <c r="R233" i="17"/>
  <c r="O232" i="17"/>
  <c r="P232" i="17" s="1"/>
  <c r="O233" i="17"/>
  <c r="P233" i="17"/>
  <c r="M232" i="17"/>
  <c r="N232" i="17"/>
  <c r="M233" i="17"/>
  <c r="N233" i="17"/>
  <c r="K232" i="17"/>
  <c r="L232" i="17" s="1"/>
  <c r="K233" i="17"/>
  <c r="L233" i="17"/>
  <c r="I232" i="17"/>
  <c r="J232" i="17"/>
  <c r="I233" i="17"/>
  <c r="J233" i="17"/>
  <c r="G232" i="17"/>
  <c r="H232" i="17" s="1"/>
  <c r="G233" i="17"/>
  <c r="H233" i="17"/>
  <c r="AC225" i="17"/>
  <c r="AD225" i="17"/>
  <c r="AC226" i="17"/>
  <c r="AD226" i="17"/>
  <c r="AC227" i="17"/>
  <c r="AD227" i="17" s="1"/>
  <c r="AA225" i="17"/>
  <c r="AB225" i="17"/>
  <c r="AA226" i="17"/>
  <c r="AB226" i="17"/>
  <c r="AA227" i="17"/>
  <c r="AB227" i="17"/>
  <c r="Y225" i="17"/>
  <c r="Z225" i="17" s="1"/>
  <c r="Y226" i="17"/>
  <c r="Z226" i="17"/>
  <c r="Y227" i="17"/>
  <c r="Z227" i="17"/>
  <c r="W225" i="17"/>
  <c r="X225" i="17"/>
  <c r="W226" i="17"/>
  <c r="X226" i="17" s="1"/>
  <c r="W227" i="17"/>
  <c r="X227" i="17"/>
  <c r="U225" i="17"/>
  <c r="V225" i="17"/>
  <c r="U226" i="17"/>
  <c r="V226" i="17"/>
  <c r="U227" i="17"/>
  <c r="V227" i="17" s="1"/>
  <c r="S225" i="17"/>
  <c r="T225" i="17"/>
  <c r="S226" i="17"/>
  <c r="T226" i="17"/>
  <c r="S227" i="17"/>
  <c r="T227" i="17"/>
  <c r="Q225" i="17"/>
  <c r="R225" i="17" s="1"/>
  <c r="Q226" i="17"/>
  <c r="R226" i="17"/>
  <c r="Q227" i="17"/>
  <c r="R227" i="17"/>
  <c r="O225" i="17"/>
  <c r="P225" i="17"/>
  <c r="O226" i="17"/>
  <c r="P226" i="17" s="1"/>
  <c r="O227" i="17"/>
  <c r="P227" i="17"/>
  <c r="M225" i="17"/>
  <c r="N225" i="17"/>
  <c r="M226" i="17"/>
  <c r="N226" i="17"/>
  <c r="M227" i="17"/>
  <c r="N227" i="17" s="1"/>
  <c r="K225" i="17"/>
  <c r="L225" i="17"/>
  <c r="K226" i="17"/>
  <c r="L226" i="17"/>
  <c r="K227" i="17"/>
  <c r="L227" i="17"/>
  <c r="I225" i="17"/>
  <c r="J225" i="17" s="1"/>
  <c r="I226" i="17"/>
  <c r="J226" i="17"/>
  <c r="I227" i="17"/>
  <c r="J227" i="17"/>
  <c r="G225" i="17"/>
  <c r="H225" i="17"/>
  <c r="G226" i="17"/>
  <c r="H226" i="17" s="1"/>
  <c r="G227" i="17"/>
  <c r="H227" i="17"/>
  <c r="AC210" i="17"/>
  <c r="AD210" i="17"/>
  <c r="AC211" i="17"/>
  <c r="AD211" i="17"/>
  <c r="AC212" i="17"/>
  <c r="AD212" i="17" s="1"/>
  <c r="AC213" i="17"/>
  <c r="AD213" i="17"/>
  <c r="AC214" i="17"/>
  <c r="AD214" i="17"/>
  <c r="AC215" i="17"/>
  <c r="AD215" i="17"/>
  <c r="AC216" i="17"/>
  <c r="AD216" i="17" s="1"/>
  <c r="AC217" i="17"/>
  <c r="AD217" i="17"/>
  <c r="AC218" i="17"/>
  <c r="AD218" i="17"/>
  <c r="AC219" i="17"/>
  <c r="AD219" i="17"/>
  <c r="AC220" i="17"/>
  <c r="AD220" i="17" s="1"/>
  <c r="AA210" i="17"/>
  <c r="AB210" i="17"/>
  <c r="AA211" i="17"/>
  <c r="AB211" i="17"/>
  <c r="AA212" i="17"/>
  <c r="AB212" i="17"/>
  <c r="AA213" i="17"/>
  <c r="AB213" i="17" s="1"/>
  <c r="AA214" i="17"/>
  <c r="AB214" i="17"/>
  <c r="AA215" i="17"/>
  <c r="AB215" i="17"/>
  <c r="AA216" i="17"/>
  <c r="AB216" i="17"/>
  <c r="AA217" i="17"/>
  <c r="AB217" i="17" s="1"/>
  <c r="AA218" i="17"/>
  <c r="AB218" i="17"/>
  <c r="AA219" i="17"/>
  <c r="AB219" i="17"/>
  <c r="AA220" i="17"/>
  <c r="AB220" i="17"/>
  <c r="Y210" i="17"/>
  <c r="Z210" i="17" s="1"/>
  <c r="Y211" i="17"/>
  <c r="Z211" i="17"/>
  <c r="Y212" i="17"/>
  <c r="Z212" i="17"/>
  <c r="Y213" i="17"/>
  <c r="Z213" i="17" s="1"/>
  <c r="Y214" i="17"/>
  <c r="Z214" i="17" s="1"/>
  <c r="Y215" i="17"/>
  <c r="Z215" i="17"/>
  <c r="Y216" i="17"/>
  <c r="Z216" i="17"/>
  <c r="Y217" i="17"/>
  <c r="Z217" i="17"/>
  <c r="Y218" i="17"/>
  <c r="Z218" i="17" s="1"/>
  <c r="Y219" i="17"/>
  <c r="Z219" i="17"/>
  <c r="Y220" i="17"/>
  <c r="Z220" i="17"/>
  <c r="W210" i="17"/>
  <c r="X210" i="17"/>
  <c r="W211" i="17"/>
  <c r="X211" i="17" s="1"/>
  <c r="W212" i="17"/>
  <c r="X212" i="17"/>
  <c r="W213" i="17"/>
  <c r="X213" i="17"/>
  <c r="W214" i="17"/>
  <c r="X214" i="17" s="1"/>
  <c r="W215" i="17"/>
  <c r="X215" i="17" s="1"/>
  <c r="W216" i="17"/>
  <c r="X216" i="17"/>
  <c r="W217" i="17"/>
  <c r="X217" i="17"/>
  <c r="W218" i="17"/>
  <c r="X218" i="17"/>
  <c r="W219" i="17"/>
  <c r="X219" i="17" s="1"/>
  <c r="W220" i="17"/>
  <c r="X220" i="17"/>
  <c r="U210" i="17"/>
  <c r="V210" i="17"/>
  <c r="U211" i="17"/>
  <c r="V211" i="17" s="1"/>
  <c r="U212" i="17"/>
  <c r="V212" i="17" s="1"/>
  <c r="U213" i="17"/>
  <c r="V213" i="17"/>
  <c r="U214" i="17"/>
  <c r="V214" i="17"/>
  <c r="U215" i="17"/>
  <c r="V215" i="17"/>
  <c r="U216" i="17"/>
  <c r="V216" i="17" s="1"/>
  <c r="U217" i="17"/>
  <c r="V217" i="17"/>
  <c r="U218" i="17"/>
  <c r="V218" i="17"/>
  <c r="U219" i="17"/>
  <c r="V219" i="17"/>
  <c r="U220" i="17"/>
  <c r="V220" i="17" s="1"/>
  <c r="S210" i="17"/>
  <c r="T210" i="17"/>
  <c r="S211" i="17"/>
  <c r="T211" i="17"/>
  <c r="S212" i="17"/>
  <c r="T212" i="17" s="1"/>
  <c r="S213" i="17"/>
  <c r="T213" i="17" s="1"/>
  <c r="S214" i="17"/>
  <c r="T214" i="17"/>
  <c r="S215" i="17"/>
  <c r="T215" i="17"/>
  <c r="S216" i="17"/>
  <c r="T216" i="17"/>
  <c r="S217" i="17"/>
  <c r="T217" i="17" s="1"/>
  <c r="S218" i="17"/>
  <c r="T218" i="17"/>
  <c r="S219" i="17"/>
  <c r="T219" i="17"/>
  <c r="S220" i="17"/>
  <c r="T220" i="17"/>
  <c r="Q210" i="17"/>
  <c r="R210" i="17" s="1"/>
  <c r="Q211" i="17"/>
  <c r="R211" i="17"/>
  <c r="Q212" i="17"/>
  <c r="R212" i="17"/>
  <c r="Q213" i="17"/>
  <c r="R213" i="17" s="1"/>
  <c r="Q214" i="17"/>
  <c r="R214" i="17" s="1"/>
  <c r="Q215" i="17"/>
  <c r="R215" i="17"/>
  <c r="Q216" i="17"/>
  <c r="R216" i="17"/>
  <c r="Q217" i="17"/>
  <c r="R217" i="17"/>
  <c r="Q218" i="17"/>
  <c r="R218" i="17" s="1"/>
  <c r="Q219" i="17"/>
  <c r="R219" i="17"/>
  <c r="Q220" i="17"/>
  <c r="R220" i="17"/>
  <c r="O210" i="17"/>
  <c r="P210" i="17" s="1"/>
  <c r="O211" i="17"/>
  <c r="P211" i="17" s="1"/>
  <c r="O212" i="17"/>
  <c r="P212" i="17"/>
  <c r="O213" i="17"/>
  <c r="P213" i="17"/>
  <c r="O214" i="17"/>
  <c r="P214" i="17"/>
  <c r="O215" i="17"/>
  <c r="P215" i="17" s="1"/>
  <c r="O216" i="17"/>
  <c r="P216" i="17"/>
  <c r="O217" i="17"/>
  <c r="P217" i="17"/>
  <c r="O218" i="17"/>
  <c r="P218" i="17"/>
  <c r="O219" i="17"/>
  <c r="P219" i="17" s="1"/>
  <c r="O220" i="17"/>
  <c r="P220" i="17"/>
  <c r="M210" i="17"/>
  <c r="N210" i="17"/>
  <c r="M211" i="17"/>
  <c r="N211" i="17" s="1"/>
  <c r="M212" i="17"/>
  <c r="N212" i="17" s="1"/>
  <c r="M213" i="17"/>
  <c r="N213" i="17"/>
  <c r="M214" i="17"/>
  <c r="N214" i="17"/>
  <c r="M215" i="17"/>
  <c r="N215" i="17"/>
  <c r="M216" i="17"/>
  <c r="N216" i="17" s="1"/>
  <c r="M217" i="17"/>
  <c r="N217" i="17"/>
  <c r="M218" i="17"/>
  <c r="N218" i="17"/>
  <c r="M219" i="17"/>
  <c r="N219" i="17"/>
  <c r="M220" i="17"/>
  <c r="N220" i="17" s="1"/>
  <c r="K210" i="17"/>
  <c r="L210" i="17"/>
  <c r="K211" i="17"/>
  <c r="L211" i="17"/>
  <c r="K212" i="17"/>
  <c r="L212" i="17" s="1"/>
  <c r="K213" i="17"/>
  <c r="L213" i="17" s="1"/>
  <c r="K214" i="17"/>
  <c r="L214" i="17"/>
  <c r="K215" i="17"/>
  <c r="L215" i="17"/>
  <c r="K216" i="17"/>
  <c r="L216" i="17"/>
  <c r="K217" i="17"/>
  <c r="L217" i="17" s="1"/>
  <c r="K218" i="17"/>
  <c r="L218" i="17"/>
  <c r="K219" i="17"/>
  <c r="L219" i="17"/>
  <c r="K220" i="17"/>
  <c r="L220" i="17" s="1"/>
  <c r="I210" i="17"/>
  <c r="J210" i="17" s="1"/>
  <c r="I211" i="17"/>
  <c r="J211" i="17"/>
  <c r="I212" i="17"/>
  <c r="J212" i="17"/>
  <c r="I213" i="17"/>
  <c r="J213" i="17"/>
  <c r="J223" i="17" s="1"/>
  <c r="I214" i="17"/>
  <c r="J214" i="17" s="1"/>
  <c r="I215" i="17"/>
  <c r="J215" i="17"/>
  <c r="I216" i="17"/>
  <c r="J216" i="17"/>
  <c r="I217" i="17"/>
  <c r="J217" i="17"/>
  <c r="I218" i="17"/>
  <c r="J218" i="17" s="1"/>
  <c r="I219" i="17"/>
  <c r="J219" i="17"/>
  <c r="I220" i="17"/>
  <c r="J220" i="17"/>
  <c r="G210" i="17"/>
  <c r="H210" i="17" s="1"/>
  <c r="G211" i="17"/>
  <c r="H211" i="17" s="1"/>
  <c r="G212" i="17"/>
  <c r="H212" i="17"/>
  <c r="G213" i="17"/>
  <c r="H213" i="17"/>
  <c r="G214" i="17"/>
  <c r="H214" i="17"/>
  <c r="G215" i="17"/>
  <c r="H215" i="17" s="1"/>
  <c r="G216" i="17"/>
  <c r="H216" i="17"/>
  <c r="G217" i="17"/>
  <c r="H217" i="17"/>
  <c r="G218" i="17"/>
  <c r="H218" i="17"/>
  <c r="G219" i="17"/>
  <c r="H219" i="17" s="1"/>
  <c r="G220" i="17"/>
  <c r="H220" i="17"/>
  <c r="AC198" i="17"/>
  <c r="AD198" i="17"/>
  <c r="AC199" i="17"/>
  <c r="AD199" i="17" s="1"/>
  <c r="AC200" i="17"/>
  <c r="AD200" i="17" s="1"/>
  <c r="AC201" i="17"/>
  <c r="AD201" i="17"/>
  <c r="AC202" i="17"/>
  <c r="AD202" i="17"/>
  <c r="AC203" i="17"/>
  <c r="AD203" i="17"/>
  <c r="AC204" i="17"/>
  <c r="AD204" i="17" s="1"/>
  <c r="AC205" i="17"/>
  <c r="AD205" i="17"/>
  <c r="AA198" i="17"/>
  <c r="AB198" i="17"/>
  <c r="AA199" i="17"/>
  <c r="AB199" i="17" s="1"/>
  <c r="AA200" i="17"/>
  <c r="AB200" i="17" s="1"/>
  <c r="AA201" i="17"/>
  <c r="AB201" i="17"/>
  <c r="AA202" i="17"/>
  <c r="AB202" i="17"/>
  <c r="AA203" i="17"/>
  <c r="AB203" i="17"/>
  <c r="AA204" i="17"/>
  <c r="AB204" i="17" s="1"/>
  <c r="AA205" i="17"/>
  <c r="AB205" i="17"/>
  <c r="Y198" i="17"/>
  <c r="Z198" i="17"/>
  <c r="Y199" i="17"/>
  <c r="Z199" i="17"/>
  <c r="Y200" i="17"/>
  <c r="Z200" i="17" s="1"/>
  <c r="Y201" i="17"/>
  <c r="Z201" i="17"/>
  <c r="Y202" i="17"/>
  <c r="Z202" i="17"/>
  <c r="Y203" i="17"/>
  <c r="Z203" i="17" s="1"/>
  <c r="Y204" i="17"/>
  <c r="Z204" i="17" s="1"/>
  <c r="Y205" i="17"/>
  <c r="Z205" i="17"/>
  <c r="W198" i="17"/>
  <c r="X198" i="17"/>
  <c r="W199" i="17"/>
  <c r="X199" i="17"/>
  <c r="W200" i="17"/>
  <c r="X200" i="17" s="1"/>
  <c r="W201" i="17"/>
  <c r="X201" i="17"/>
  <c r="W202" i="17"/>
  <c r="X202" i="17"/>
  <c r="W203" i="17"/>
  <c r="X203" i="17"/>
  <c r="W204" i="17"/>
  <c r="X204" i="17" s="1"/>
  <c r="W205" i="17"/>
  <c r="X205" i="17"/>
  <c r="U198" i="17"/>
  <c r="V198" i="17"/>
  <c r="U199" i="17"/>
  <c r="V199" i="17" s="1"/>
  <c r="U200" i="17"/>
  <c r="V200" i="17" s="1"/>
  <c r="U201" i="17"/>
  <c r="V201" i="17"/>
  <c r="U202" i="17"/>
  <c r="V202" i="17"/>
  <c r="U203" i="17"/>
  <c r="V203" i="17"/>
  <c r="U204" i="17"/>
  <c r="V204" i="17" s="1"/>
  <c r="U205" i="17"/>
  <c r="V205" i="17"/>
  <c r="S198" i="17"/>
  <c r="T198" i="17"/>
  <c r="S199" i="17"/>
  <c r="T199" i="17" s="1"/>
  <c r="S200" i="17"/>
  <c r="T200" i="17" s="1"/>
  <c r="S201" i="17"/>
  <c r="T201" i="17"/>
  <c r="S202" i="17"/>
  <c r="T202" i="17"/>
  <c r="S203" i="17"/>
  <c r="T203" i="17"/>
  <c r="S204" i="17"/>
  <c r="T204" i="17" s="1"/>
  <c r="S205" i="17"/>
  <c r="T205" i="17"/>
  <c r="Q198" i="17"/>
  <c r="R198" i="17"/>
  <c r="Q199" i="17"/>
  <c r="R199" i="17"/>
  <c r="Q200" i="17"/>
  <c r="R200" i="17" s="1"/>
  <c r="Q201" i="17"/>
  <c r="R201" i="17"/>
  <c r="Q202" i="17"/>
  <c r="R202" i="17"/>
  <c r="Q203" i="17"/>
  <c r="R203" i="17" s="1"/>
  <c r="Q204" i="17"/>
  <c r="R204" i="17" s="1"/>
  <c r="Q205" i="17"/>
  <c r="R205" i="17"/>
  <c r="O198" i="17"/>
  <c r="P198" i="17"/>
  <c r="O199" i="17"/>
  <c r="P199" i="17"/>
  <c r="O200" i="17"/>
  <c r="P200" i="17" s="1"/>
  <c r="O201" i="17"/>
  <c r="P201" i="17"/>
  <c r="O202" i="17"/>
  <c r="P202" i="17"/>
  <c r="O203" i="17"/>
  <c r="P203" i="17"/>
  <c r="O204" i="17"/>
  <c r="P204" i="17" s="1"/>
  <c r="O205" i="17"/>
  <c r="P205" i="17"/>
  <c r="M198" i="17"/>
  <c r="N198" i="17"/>
  <c r="M199" i="17"/>
  <c r="N199" i="17" s="1"/>
  <c r="M200" i="17"/>
  <c r="N200" i="17" s="1"/>
  <c r="M201" i="17"/>
  <c r="N201" i="17"/>
  <c r="M202" i="17"/>
  <c r="N202" i="17"/>
  <c r="M203" i="17"/>
  <c r="N203" i="17"/>
  <c r="M204" i="17"/>
  <c r="N204" i="17" s="1"/>
  <c r="M205" i="17"/>
  <c r="N205" i="17"/>
  <c r="K198" i="17"/>
  <c r="L198" i="17"/>
  <c r="K199" i="17"/>
  <c r="L199" i="17" s="1"/>
  <c r="K200" i="17"/>
  <c r="L200" i="17" s="1"/>
  <c r="K201" i="17"/>
  <c r="L201" i="17"/>
  <c r="K202" i="17"/>
  <c r="L202" i="17"/>
  <c r="K203" i="17"/>
  <c r="L203" i="17"/>
  <c r="K204" i="17"/>
  <c r="L204" i="17" s="1"/>
  <c r="K205" i="17"/>
  <c r="L205" i="17"/>
  <c r="I198" i="17"/>
  <c r="J198" i="17"/>
  <c r="I199" i="17"/>
  <c r="J199" i="17"/>
  <c r="I200" i="17"/>
  <c r="J200" i="17" s="1"/>
  <c r="I201" i="17"/>
  <c r="J201" i="17"/>
  <c r="I202" i="17"/>
  <c r="J202" i="17"/>
  <c r="I203" i="17"/>
  <c r="J203" i="17" s="1"/>
  <c r="I204" i="17"/>
  <c r="J204" i="17" s="1"/>
  <c r="I205" i="17"/>
  <c r="J205" i="17"/>
  <c r="G198" i="17"/>
  <c r="H198" i="17"/>
  <c r="G199" i="17"/>
  <c r="H199" i="17"/>
  <c r="G200" i="17"/>
  <c r="H200" i="17" s="1"/>
  <c r="G201" i="17"/>
  <c r="H201" i="17"/>
  <c r="G202" i="17"/>
  <c r="H202" i="17"/>
  <c r="G203" i="17"/>
  <c r="H203" i="17"/>
  <c r="G204" i="17"/>
  <c r="H204" i="17" s="1"/>
  <c r="G205" i="17"/>
  <c r="H205" i="17"/>
  <c r="AC178" i="17"/>
  <c r="AD178" i="17"/>
  <c r="AC179" i="17"/>
  <c r="AD179" i="17" s="1"/>
  <c r="AC180" i="17"/>
  <c r="AD180" i="17" s="1"/>
  <c r="AC181" i="17"/>
  <c r="AD181" i="17"/>
  <c r="AC182" i="17"/>
  <c r="AD182" i="17"/>
  <c r="AC183" i="17"/>
  <c r="AD183" i="17"/>
  <c r="AC184" i="17"/>
  <c r="AD184" i="17" s="1"/>
  <c r="AC185" i="17"/>
  <c r="AD185" i="17"/>
  <c r="AC186" i="17"/>
  <c r="AD186" i="17"/>
  <c r="AC187" i="17"/>
  <c r="AD187" i="17" s="1"/>
  <c r="AC188" i="17"/>
  <c r="AD188" i="17" s="1"/>
  <c r="AC189" i="17"/>
  <c r="AD189" i="17"/>
  <c r="AC190" i="17"/>
  <c r="AD190" i="17"/>
  <c r="AC191" i="17"/>
  <c r="AD191" i="17"/>
  <c r="AC192" i="17"/>
  <c r="AD192" i="17" s="1"/>
  <c r="AC193" i="17"/>
  <c r="AD193" i="17"/>
  <c r="AA178" i="17"/>
  <c r="AB178" i="17"/>
  <c r="AA179" i="17"/>
  <c r="AB179" i="17"/>
  <c r="AA180" i="17"/>
  <c r="AB180" i="17" s="1"/>
  <c r="AA181" i="17"/>
  <c r="AB181" i="17"/>
  <c r="AA182" i="17"/>
  <c r="AB182" i="17"/>
  <c r="AA183" i="17"/>
  <c r="AB183" i="17" s="1"/>
  <c r="AA184" i="17"/>
  <c r="AB184" i="17" s="1"/>
  <c r="AA185" i="17"/>
  <c r="AB185" i="17"/>
  <c r="AA186" i="17"/>
  <c r="AB186" i="17"/>
  <c r="AA187" i="17"/>
  <c r="AB187" i="17"/>
  <c r="AA188" i="17"/>
  <c r="AB188" i="17" s="1"/>
  <c r="AA189" i="17"/>
  <c r="AB189" i="17"/>
  <c r="AA190" i="17"/>
  <c r="AB190" i="17"/>
  <c r="AA191" i="17"/>
  <c r="AB191" i="17"/>
  <c r="AA192" i="17"/>
  <c r="AB192" i="17" s="1"/>
  <c r="AA193" i="17"/>
  <c r="AB193" i="17"/>
  <c r="Y178" i="17"/>
  <c r="Z178" i="17"/>
  <c r="Y179" i="17"/>
  <c r="Z179" i="17" s="1"/>
  <c r="Y180" i="17"/>
  <c r="Z180" i="17" s="1"/>
  <c r="Y181" i="17"/>
  <c r="Z181" i="17"/>
  <c r="Y182" i="17"/>
  <c r="Z182" i="17"/>
  <c r="Y183" i="17"/>
  <c r="Z183" i="17"/>
  <c r="Y184" i="17"/>
  <c r="Z184" i="17" s="1"/>
  <c r="Y185" i="17"/>
  <c r="Z185" i="17"/>
  <c r="Y186" i="17"/>
  <c r="Z186" i="17"/>
  <c r="Y187" i="17"/>
  <c r="Z187" i="17" s="1"/>
  <c r="Y188" i="17"/>
  <c r="Z188" i="17" s="1"/>
  <c r="Y189" i="17"/>
  <c r="Z189" i="17"/>
  <c r="Y190" i="17"/>
  <c r="Z190" i="17"/>
  <c r="Y191" i="17"/>
  <c r="Z191" i="17"/>
  <c r="Y192" i="17"/>
  <c r="Z192" i="17" s="1"/>
  <c r="Y193" i="17"/>
  <c r="Z193" i="17"/>
  <c r="W178" i="17"/>
  <c r="X178" i="17"/>
  <c r="W179" i="17"/>
  <c r="X179" i="17"/>
  <c r="W180" i="17"/>
  <c r="X180" i="17" s="1"/>
  <c r="W181" i="17"/>
  <c r="X181" i="17"/>
  <c r="W182" i="17"/>
  <c r="X182" i="17"/>
  <c r="W183" i="17"/>
  <c r="X183" i="17" s="1"/>
  <c r="W184" i="17"/>
  <c r="X184" i="17" s="1"/>
  <c r="W185" i="17"/>
  <c r="X185" i="17"/>
  <c r="W186" i="17"/>
  <c r="X186" i="17"/>
  <c r="W187" i="17"/>
  <c r="X187" i="17"/>
  <c r="W188" i="17"/>
  <c r="X188" i="17" s="1"/>
  <c r="W189" i="17"/>
  <c r="X189" i="17"/>
  <c r="W190" i="17"/>
  <c r="X190" i="17"/>
  <c r="W191" i="17"/>
  <c r="X191" i="17" s="1"/>
  <c r="W192" i="17"/>
  <c r="X192" i="17" s="1"/>
  <c r="W193" i="17"/>
  <c r="X193" i="17"/>
  <c r="U178" i="17"/>
  <c r="V178" i="17"/>
  <c r="U179" i="17"/>
  <c r="V179" i="17" s="1"/>
  <c r="U180" i="17"/>
  <c r="V180" i="17" s="1"/>
  <c r="U181" i="17"/>
  <c r="V181" i="17"/>
  <c r="U182" i="17"/>
  <c r="V182" i="17"/>
  <c r="U183" i="17"/>
  <c r="V183" i="17"/>
  <c r="U184" i="17"/>
  <c r="V184" i="17" s="1"/>
  <c r="U185" i="17"/>
  <c r="V185" i="17"/>
  <c r="U186" i="17"/>
  <c r="V186" i="17"/>
  <c r="U187" i="17"/>
  <c r="V187" i="17" s="1"/>
  <c r="U188" i="17"/>
  <c r="V188" i="17" s="1"/>
  <c r="U189" i="17"/>
  <c r="V189" i="17"/>
  <c r="U190" i="17"/>
  <c r="V190" i="17"/>
  <c r="U191" i="17"/>
  <c r="V191" i="17"/>
  <c r="U192" i="17"/>
  <c r="V192" i="17" s="1"/>
  <c r="U193" i="17"/>
  <c r="V193" i="17"/>
  <c r="S178" i="17"/>
  <c r="T178" i="17"/>
  <c r="S179" i="17"/>
  <c r="T179" i="17"/>
  <c r="S180" i="17"/>
  <c r="T180" i="17" s="1"/>
  <c r="S181" i="17"/>
  <c r="T181" i="17"/>
  <c r="S182" i="17"/>
  <c r="T182" i="17"/>
  <c r="S183" i="17"/>
  <c r="T183" i="17" s="1"/>
  <c r="S184" i="17"/>
  <c r="T184" i="17" s="1"/>
  <c r="S185" i="17"/>
  <c r="T185" i="17"/>
  <c r="S186" i="17"/>
  <c r="T186" i="17"/>
  <c r="S187" i="17"/>
  <c r="T187" i="17"/>
  <c r="S188" i="17"/>
  <c r="T188" i="17" s="1"/>
  <c r="S189" i="17"/>
  <c r="T189" i="17"/>
  <c r="S190" i="17"/>
  <c r="T190" i="17"/>
  <c r="S191" i="17"/>
  <c r="T191" i="17" s="1"/>
  <c r="S192" i="17"/>
  <c r="T192" i="17" s="1"/>
  <c r="T196" i="17" s="1"/>
  <c r="S193" i="17"/>
  <c r="T193" i="17"/>
  <c r="Q178" i="17"/>
  <c r="R178" i="17"/>
  <c r="Q179" i="17"/>
  <c r="R179" i="17" s="1"/>
  <c r="Q180" i="17"/>
  <c r="R180" i="17" s="1"/>
  <c r="Q181" i="17"/>
  <c r="R181" i="17"/>
  <c r="Q182" i="17"/>
  <c r="R182" i="17"/>
  <c r="Q183" i="17"/>
  <c r="R183" i="17"/>
  <c r="Q184" i="17"/>
  <c r="R184" i="17" s="1"/>
  <c r="Q185" i="17"/>
  <c r="R185" i="17"/>
  <c r="Q186" i="17"/>
  <c r="R186" i="17"/>
  <c r="Q187" i="17"/>
  <c r="R187" i="17" s="1"/>
  <c r="Q188" i="17"/>
  <c r="R188" i="17" s="1"/>
  <c r="Q189" i="17"/>
  <c r="R189" i="17"/>
  <c r="Q190" i="17"/>
  <c r="R190" i="17"/>
  <c r="Q191" i="17"/>
  <c r="R191" i="17"/>
  <c r="Q192" i="17"/>
  <c r="R192" i="17" s="1"/>
  <c r="Q193" i="17"/>
  <c r="R193" i="17"/>
  <c r="O178" i="17"/>
  <c r="P178" i="17"/>
  <c r="O179" i="17"/>
  <c r="P179" i="17"/>
  <c r="O180" i="17"/>
  <c r="P180" i="17" s="1"/>
  <c r="O181" i="17"/>
  <c r="P181" i="17"/>
  <c r="O182" i="17"/>
  <c r="P182" i="17"/>
  <c r="O183" i="17"/>
  <c r="P183" i="17" s="1"/>
  <c r="O184" i="17"/>
  <c r="P184" i="17" s="1"/>
  <c r="O185" i="17"/>
  <c r="P185" i="17"/>
  <c r="O186" i="17"/>
  <c r="P186" i="17"/>
  <c r="O187" i="17"/>
  <c r="P187" i="17"/>
  <c r="O188" i="17"/>
  <c r="P188" i="17" s="1"/>
  <c r="O189" i="17"/>
  <c r="P189" i="17"/>
  <c r="O190" i="17"/>
  <c r="P190" i="17"/>
  <c r="O191" i="17"/>
  <c r="P191" i="17" s="1"/>
  <c r="O192" i="17"/>
  <c r="P192" i="17" s="1"/>
  <c r="O193" i="17"/>
  <c r="P193" i="17"/>
  <c r="M178" i="17"/>
  <c r="N178" i="17"/>
  <c r="M179" i="17"/>
  <c r="N179" i="17" s="1"/>
  <c r="M180" i="17"/>
  <c r="N180" i="17" s="1"/>
  <c r="M181" i="17"/>
  <c r="N181" i="17"/>
  <c r="M182" i="17"/>
  <c r="N182" i="17"/>
  <c r="M183" i="17"/>
  <c r="N183" i="17"/>
  <c r="M184" i="17"/>
  <c r="N184" i="17" s="1"/>
  <c r="M185" i="17"/>
  <c r="N185" i="17"/>
  <c r="M186" i="17"/>
  <c r="N186" i="17"/>
  <c r="M187" i="17"/>
  <c r="N187" i="17" s="1"/>
  <c r="M188" i="17"/>
  <c r="N188" i="17" s="1"/>
  <c r="M189" i="17"/>
  <c r="N189" i="17"/>
  <c r="M190" i="17"/>
  <c r="N190" i="17"/>
  <c r="M191" i="17"/>
  <c r="N191" i="17"/>
  <c r="M192" i="17"/>
  <c r="N192" i="17" s="1"/>
  <c r="M193" i="17"/>
  <c r="N193" i="17"/>
  <c r="K178" i="17"/>
  <c r="L178" i="17"/>
  <c r="K179" i="17"/>
  <c r="L179" i="17"/>
  <c r="K180" i="17"/>
  <c r="L180" i="17" s="1"/>
  <c r="K181" i="17"/>
  <c r="L181" i="17"/>
  <c r="K182" i="17"/>
  <c r="L182" i="17"/>
  <c r="K183" i="17"/>
  <c r="L183" i="17" s="1"/>
  <c r="K184" i="17"/>
  <c r="L184" i="17" s="1"/>
  <c r="K185" i="17"/>
  <c r="L185" i="17"/>
  <c r="K186" i="17"/>
  <c r="L186" i="17"/>
  <c r="K187" i="17"/>
  <c r="L187" i="17"/>
  <c r="K188" i="17"/>
  <c r="L188" i="17" s="1"/>
  <c r="K189" i="17"/>
  <c r="L189" i="17"/>
  <c r="K190" i="17"/>
  <c r="L190" i="17"/>
  <c r="K191" i="17"/>
  <c r="L191" i="17" s="1"/>
  <c r="K192" i="17"/>
  <c r="L192" i="17" s="1"/>
  <c r="K193" i="17"/>
  <c r="L193" i="17"/>
  <c r="I178" i="17"/>
  <c r="J178" i="17"/>
  <c r="I179" i="17"/>
  <c r="J179" i="17"/>
  <c r="I180" i="17"/>
  <c r="J180" i="17" s="1"/>
  <c r="I181" i="17"/>
  <c r="J181" i="17"/>
  <c r="I182" i="17"/>
  <c r="J182" i="17"/>
  <c r="I183" i="17"/>
  <c r="J183" i="17"/>
  <c r="I184" i="17"/>
  <c r="J184" i="17" s="1"/>
  <c r="I185" i="17"/>
  <c r="J185" i="17"/>
  <c r="I186" i="17"/>
  <c r="J186" i="17"/>
  <c r="I187" i="17"/>
  <c r="J187" i="17" s="1"/>
  <c r="I188" i="17"/>
  <c r="J188" i="17" s="1"/>
  <c r="I189" i="17"/>
  <c r="J189" i="17"/>
  <c r="I190" i="17"/>
  <c r="J190" i="17"/>
  <c r="I191" i="17"/>
  <c r="J191" i="17"/>
  <c r="I192" i="17"/>
  <c r="J192" i="17" s="1"/>
  <c r="I193" i="17"/>
  <c r="J193" i="17"/>
  <c r="G178" i="17"/>
  <c r="H178" i="17"/>
  <c r="G179" i="17"/>
  <c r="H179" i="17"/>
  <c r="G180" i="17"/>
  <c r="H180" i="17" s="1"/>
  <c r="G181" i="17"/>
  <c r="H181" i="17"/>
  <c r="G182" i="17"/>
  <c r="H182" i="17"/>
  <c r="G183" i="17"/>
  <c r="H183" i="17" s="1"/>
  <c r="G184" i="17"/>
  <c r="H184" i="17" s="1"/>
  <c r="G185" i="17"/>
  <c r="H185" i="17"/>
  <c r="G186" i="17"/>
  <c r="H186" i="17"/>
  <c r="G187" i="17"/>
  <c r="H187" i="17"/>
  <c r="G188" i="17"/>
  <c r="H188" i="17" s="1"/>
  <c r="G189" i="17"/>
  <c r="H189" i="17"/>
  <c r="G190" i="17"/>
  <c r="H190" i="17"/>
  <c r="G191" i="17"/>
  <c r="H191" i="17" s="1"/>
  <c r="G192" i="17"/>
  <c r="H192" i="17" s="1"/>
  <c r="G193" i="17"/>
  <c r="H193" i="17"/>
  <c r="AC173" i="17"/>
  <c r="AD173" i="17"/>
  <c r="AA173" i="17"/>
  <c r="AB173" i="17"/>
  <c r="Y173" i="17"/>
  <c r="Z173" i="17" s="1"/>
  <c r="Z176" i="17" s="1"/>
  <c r="W173" i="17"/>
  <c r="X173" i="17" s="1"/>
  <c r="X174" i="17" s="1"/>
  <c r="U173" i="17"/>
  <c r="V173" i="17"/>
  <c r="V176" i="17" s="1"/>
  <c r="S173" i="17"/>
  <c r="T173" i="17"/>
  <c r="Q173" i="17"/>
  <c r="R173" i="17" s="1"/>
  <c r="R176" i="17"/>
  <c r="O173" i="17"/>
  <c r="P173" i="17"/>
  <c r="M173" i="17"/>
  <c r="N173" i="17" s="1"/>
  <c r="N176" i="17" s="1"/>
  <c r="K173" i="17"/>
  <c r="L173" i="17" s="1"/>
  <c r="I173" i="17"/>
  <c r="J173" i="17"/>
  <c r="G173" i="17"/>
  <c r="H173" i="17"/>
  <c r="AC167" i="17"/>
  <c r="AD167" i="17"/>
  <c r="AC168" i="17"/>
  <c r="AD168" i="17" s="1"/>
  <c r="AA167" i="17"/>
  <c r="AB167" i="17"/>
  <c r="AA168" i="17"/>
  <c r="AB168" i="17" s="1"/>
  <c r="Y167" i="17"/>
  <c r="Z167" i="17"/>
  <c r="Y168" i="17"/>
  <c r="Z168" i="17" s="1"/>
  <c r="W167" i="17"/>
  <c r="X167" i="17" s="1"/>
  <c r="W168" i="17"/>
  <c r="X168" i="17"/>
  <c r="U167" i="17"/>
  <c r="V167" i="17"/>
  <c r="U168" i="17"/>
  <c r="V168" i="17" s="1"/>
  <c r="S167" i="17"/>
  <c r="T167" i="17"/>
  <c r="S168" i="17"/>
  <c r="T168" i="17"/>
  <c r="Q167" i="17"/>
  <c r="R167" i="17"/>
  <c r="Q168" i="17"/>
  <c r="R168" i="17" s="1"/>
  <c r="O167" i="17"/>
  <c r="P167" i="17"/>
  <c r="O168" i="17"/>
  <c r="P168" i="17" s="1"/>
  <c r="M167" i="17"/>
  <c r="N167" i="17"/>
  <c r="M168" i="17"/>
  <c r="N168" i="17" s="1"/>
  <c r="K167" i="17"/>
  <c r="L167" i="17" s="1"/>
  <c r="K168" i="17"/>
  <c r="L168" i="17"/>
  <c r="I167" i="17"/>
  <c r="J167" i="17"/>
  <c r="I168" i="17"/>
  <c r="J168" i="17" s="1"/>
  <c r="G167" i="17"/>
  <c r="H167" i="17"/>
  <c r="G168" i="17"/>
  <c r="H168" i="17"/>
  <c r="AC155" i="17"/>
  <c r="AD155" i="17"/>
  <c r="AD156" i="17" s="1"/>
  <c r="AD157" i="17"/>
  <c r="AC160" i="17"/>
  <c r="AD160" i="17" s="1"/>
  <c r="AC161" i="17"/>
  <c r="AD161" i="17" s="1"/>
  <c r="AC162" i="17"/>
  <c r="AD162" i="17"/>
  <c r="AA155" i="17"/>
  <c r="AB155" i="17" s="1"/>
  <c r="AA160" i="17"/>
  <c r="AB160" i="17"/>
  <c r="AA161" i="17"/>
  <c r="AB161" i="17"/>
  <c r="AA162" i="17"/>
  <c r="AB162" i="17"/>
  <c r="Y155" i="17"/>
  <c r="Z155" i="17" s="1"/>
  <c r="Y160" i="17"/>
  <c r="Z160" i="17"/>
  <c r="Y161" i="17"/>
  <c r="Z161" i="17" s="1"/>
  <c r="Y162" i="17"/>
  <c r="Z162" i="17"/>
  <c r="W155" i="17"/>
  <c r="X155" i="17" s="1"/>
  <c r="W160" i="17"/>
  <c r="X160" i="17" s="1"/>
  <c r="W161" i="17"/>
  <c r="X161" i="17"/>
  <c r="W162" i="17"/>
  <c r="X162" i="17"/>
  <c r="U155" i="17"/>
  <c r="V155" i="17" s="1"/>
  <c r="V157" i="17"/>
  <c r="V158" i="17"/>
  <c r="U160" i="17"/>
  <c r="V160" i="17"/>
  <c r="U161" i="17"/>
  <c r="V161" i="17"/>
  <c r="U162" i="17"/>
  <c r="V162" i="17" s="1"/>
  <c r="S155" i="17"/>
  <c r="T155" i="17"/>
  <c r="S160" i="17"/>
  <c r="T160" i="17" s="1"/>
  <c r="S161" i="17"/>
  <c r="T161" i="17"/>
  <c r="S162" i="17"/>
  <c r="T162" i="17" s="1"/>
  <c r="Q155" i="17"/>
  <c r="R155" i="17" s="1"/>
  <c r="R157" i="17" s="1"/>
  <c r="Q160" i="17"/>
  <c r="R160" i="17" s="1"/>
  <c r="Q161" i="17"/>
  <c r="R161" i="17"/>
  <c r="Q162" i="17"/>
  <c r="R162" i="17"/>
  <c r="O155" i="17"/>
  <c r="P155" i="17" s="1"/>
  <c r="P158" i="17" s="1"/>
  <c r="O160" i="17"/>
  <c r="P160" i="17"/>
  <c r="O161" i="17"/>
  <c r="P161" i="17" s="1"/>
  <c r="O162" i="17"/>
  <c r="P162" i="17" s="1"/>
  <c r="M155" i="17"/>
  <c r="N155" i="17" s="1"/>
  <c r="M160" i="17"/>
  <c r="N160" i="17"/>
  <c r="M161" i="17"/>
  <c r="N161" i="17"/>
  <c r="M162" i="17"/>
  <c r="N162" i="17" s="1"/>
  <c r="K155" i="17"/>
  <c r="L155" i="17" s="1"/>
  <c r="K160" i="17"/>
  <c r="L160" i="17"/>
  <c r="K161" i="17"/>
  <c r="L161" i="17"/>
  <c r="K162" i="17"/>
  <c r="L162" i="17"/>
  <c r="I155" i="17"/>
  <c r="J155" i="17" s="1"/>
  <c r="I160" i="17"/>
  <c r="J160" i="17" s="1"/>
  <c r="I161" i="17"/>
  <c r="J161" i="17"/>
  <c r="I162" i="17"/>
  <c r="J162" i="17"/>
  <c r="G155" i="17"/>
  <c r="H155" i="17" s="1"/>
  <c r="H158" i="17" s="1"/>
  <c r="G160" i="17"/>
  <c r="H160" i="17" s="1"/>
  <c r="G161" i="17"/>
  <c r="H161" i="17"/>
  <c r="G162" i="17"/>
  <c r="H162" i="17" s="1"/>
  <c r="AC143" i="17"/>
  <c r="AD143" i="17" s="1"/>
  <c r="AC144" i="17"/>
  <c r="AD144" i="17"/>
  <c r="AC145" i="17"/>
  <c r="AD145" i="17"/>
  <c r="AC146" i="17"/>
  <c r="AD146" i="17"/>
  <c r="AC147" i="17"/>
  <c r="AD147" i="17" s="1"/>
  <c r="AC148" i="17"/>
  <c r="AD148" i="17" s="1"/>
  <c r="AC149" i="17"/>
  <c r="AD149" i="17" s="1"/>
  <c r="AC150" i="17"/>
  <c r="AD150" i="17"/>
  <c r="AD152" i="17" s="1"/>
  <c r="AA143" i="17"/>
  <c r="AB143" i="17" s="1"/>
  <c r="AA144" i="17"/>
  <c r="AB144" i="17"/>
  <c r="AA145" i="17"/>
  <c r="AB145" i="17"/>
  <c r="AA146" i="17"/>
  <c r="AB146" i="17"/>
  <c r="AA147" i="17"/>
  <c r="AB147" i="17" s="1"/>
  <c r="AA148" i="17"/>
  <c r="AB148" i="17"/>
  <c r="AA149" i="17"/>
  <c r="AB149" i="17" s="1"/>
  <c r="AA150" i="17"/>
  <c r="AB150" i="17"/>
  <c r="Y143" i="17"/>
  <c r="Z143" i="17" s="1"/>
  <c r="Y144" i="17"/>
  <c r="Z144" i="17" s="1"/>
  <c r="Y145" i="17"/>
  <c r="Z145" i="17"/>
  <c r="Y146" i="17"/>
  <c r="Z146" i="17"/>
  <c r="Y147" i="17"/>
  <c r="Z147" i="17" s="1"/>
  <c r="Y148" i="17"/>
  <c r="Z148" i="17"/>
  <c r="Y149" i="17"/>
  <c r="Z149" i="17"/>
  <c r="Y150" i="17"/>
  <c r="Z150" i="17"/>
  <c r="W143" i="17"/>
  <c r="X143" i="17" s="1"/>
  <c r="W144" i="17"/>
  <c r="X144" i="17"/>
  <c r="W145" i="17"/>
  <c r="X145" i="17" s="1"/>
  <c r="W146" i="17"/>
  <c r="X146" i="17"/>
  <c r="W147" i="17"/>
  <c r="X147" i="17" s="1"/>
  <c r="W148" i="17"/>
  <c r="X148" i="17" s="1"/>
  <c r="W149" i="17"/>
  <c r="X149" i="17"/>
  <c r="W150" i="17"/>
  <c r="X150" i="17"/>
  <c r="U143" i="17"/>
  <c r="V143" i="17" s="1"/>
  <c r="U144" i="17"/>
  <c r="V144" i="17"/>
  <c r="U145" i="17"/>
  <c r="V145" i="17"/>
  <c r="U146" i="17"/>
  <c r="V146" i="17"/>
  <c r="U147" i="17"/>
  <c r="V147" i="17" s="1"/>
  <c r="U148" i="17"/>
  <c r="V148" i="17" s="1"/>
  <c r="U149" i="17"/>
  <c r="V149" i="17" s="1"/>
  <c r="V152" i="17" s="1"/>
  <c r="U150" i="17"/>
  <c r="V150" i="17"/>
  <c r="S143" i="17"/>
  <c r="T143" i="17" s="1"/>
  <c r="S144" i="17"/>
  <c r="T144" i="17"/>
  <c r="S145" i="17"/>
  <c r="T145" i="17"/>
  <c r="S146" i="17"/>
  <c r="T146" i="17"/>
  <c r="S147" i="17"/>
  <c r="T147" i="17" s="1"/>
  <c r="S148" i="17"/>
  <c r="T148" i="17"/>
  <c r="S149" i="17"/>
  <c r="T149" i="17" s="1"/>
  <c r="S150" i="17"/>
  <c r="T150" i="17"/>
  <c r="Q143" i="17"/>
  <c r="R143" i="17" s="1"/>
  <c r="Q144" i="17"/>
  <c r="R144" i="17" s="1"/>
  <c r="Q145" i="17"/>
  <c r="R145" i="17"/>
  <c r="Q146" i="17"/>
  <c r="R146" i="17"/>
  <c r="Q147" i="17"/>
  <c r="R147" i="17" s="1"/>
  <c r="Q148" i="17"/>
  <c r="R148" i="17"/>
  <c r="Q149" i="17"/>
  <c r="R149" i="17"/>
  <c r="Q150" i="17"/>
  <c r="R150" i="17"/>
  <c r="O143" i="17"/>
  <c r="P143" i="17" s="1"/>
  <c r="O144" i="17"/>
  <c r="P144" i="17"/>
  <c r="O145" i="17"/>
  <c r="P145" i="17" s="1"/>
  <c r="O146" i="17"/>
  <c r="P146" i="17"/>
  <c r="O147" i="17"/>
  <c r="P147" i="17" s="1"/>
  <c r="O148" i="17"/>
  <c r="P148" i="17" s="1"/>
  <c r="O149" i="17"/>
  <c r="P149" i="17"/>
  <c r="O150" i="17"/>
  <c r="P150" i="17"/>
  <c r="M143" i="17"/>
  <c r="N143" i="17" s="1"/>
  <c r="M144" i="17"/>
  <c r="N144" i="17"/>
  <c r="M145" i="17"/>
  <c r="N145" i="17"/>
  <c r="M146" i="17"/>
  <c r="N146" i="17"/>
  <c r="M147" i="17"/>
  <c r="N147" i="17" s="1"/>
  <c r="M148" i="17"/>
  <c r="N148" i="17" s="1"/>
  <c r="M149" i="17"/>
  <c r="N149" i="17" s="1"/>
  <c r="M150" i="17"/>
  <c r="N150" i="17"/>
  <c r="K143" i="17"/>
  <c r="L143" i="17" s="1"/>
  <c r="K144" i="17"/>
  <c r="L144" i="17"/>
  <c r="K145" i="17"/>
  <c r="L145" i="17"/>
  <c r="K146" i="17"/>
  <c r="L146" i="17"/>
  <c r="K147" i="17"/>
  <c r="L147" i="17" s="1"/>
  <c r="K148" i="17"/>
  <c r="L148" i="17"/>
  <c r="K149" i="17"/>
  <c r="L149" i="17" s="1"/>
  <c r="K150" i="17"/>
  <c r="L150" i="17"/>
  <c r="I143" i="17"/>
  <c r="J143" i="17" s="1"/>
  <c r="I144" i="17"/>
  <c r="J144" i="17" s="1"/>
  <c r="I145" i="17"/>
  <c r="J145" i="17"/>
  <c r="I146" i="17"/>
  <c r="J146" i="17"/>
  <c r="I147" i="17"/>
  <c r="J147" i="17" s="1"/>
  <c r="I148" i="17"/>
  <c r="J148" i="17"/>
  <c r="I149" i="17"/>
  <c r="J149" i="17"/>
  <c r="I150" i="17"/>
  <c r="J150" i="17"/>
  <c r="G143" i="17"/>
  <c r="H143" i="17" s="1"/>
  <c r="G144" i="17"/>
  <c r="H144" i="17"/>
  <c r="G145" i="17"/>
  <c r="H145" i="17" s="1"/>
  <c r="G146" i="17"/>
  <c r="H146" i="17"/>
  <c r="G147" i="17"/>
  <c r="H147" i="17" s="1"/>
  <c r="G148" i="17"/>
  <c r="H148" i="17" s="1"/>
  <c r="G149" i="17"/>
  <c r="H149" i="17"/>
  <c r="H152" i="17" s="1"/>
  <c r="G150" i="17"/>
  <c r="H150" i="17"/>
  <c r="AC132" i="17"/>
  <c r="AD132" i="17" s="1"/>
  <c r="AC133" i="17"/>
  <c r="AD133" i="17"/>
  <c r="AC134" i="17"/>
  <c r="AD134" i="17"/>
  <c r="AC135" i="17"/>
  <c r="AD135" i="17"/>
  <c r="AC136" i="17"/>
  <c r="AD136" i="17" s="1"/>
  <c r="AC137" i="17"/>
  <c r="AD137" i="17" s="1"/>
  <c r="AC138" i="17"/>
  <c r="AD138" i="17" s="1"/>
  <c r="AA132" i="17"/>
  <c r="AB132" i="17"/>
  <c r="AA133" i="17"/>
  <c r="AB133" i="17" s="1"/>
  <c r="AA134" i="17"/>
  <c r="AB134" i="17"/>
  <c r="AA135" i="17"/>
  <c r="AB135" i="17"/>
  <c r="AA136" i="17"/>
  <c r="AB136" i="17"/>
  <c r="AA137" i="17"/>
  <c r="AB137" i="17" s="1"/>
  <c r="AA138" i="17"/>
  <c r="AB138" i="17"/>
  <c r="Y132" i="17"/>
  <c r="Z132" i="17" s="1"/>
  <c r="Y133" i="17"/>
  <c r="Z133" i="17"/>
  <c r="Y134" i="17"/>
  <c r="Z134" i="17" s="1"/>
  <c r="Y135" i="17"/>
  <c r="Z135" i="17" s="1"/>
  <c r="Y136" i="17"/>
  <c r="Z136" i="17"/>
  <c r="Y137" i="17"/>
  <c r="Z137" i="17"/>
  <c r="Y138" i="17"/>
  <c r="Z138" i="17" s="1"/>
  <c r="W132" i="17"/>
  <c r="X132" i="17"/>
  <c r="W133" i="17"/>
  <c r="X133" i="17"/>
  <c r="W134" i="17"/>
  <c r="X134" i="17"/>
  <c r="W135" i="17"/>
  <c r="X135" i="17" s="1"/>
  <c r="W136" i="17"/>
  <c r="X136" i="17"/>
  <c r="W137" i="17"/>
  <c r="X137" i="17" s="1"/>
  <c r="W138" i="17"/>
  <c r="X138" i="17"/>
  <c r="U132" i="17"/>
  <c r="V132" i="17" s="1"/>
  <c r="U133" i="17"/>
  <c r="V133" i="17" s="1"/>
  <c r="V139" i="17" s="1"/>
  <c r="U134" i="17"/>
  <c r="V134" i="17"/>
  <c r="U135" i="17"/>
  <c r="V135" i="17"/>
  <c r="U136" i="17"/>
  <c r="V136" i="17" s="1"/>
  <c r="U137" i="17"/>
  <c r="V137" i="17"/>
  <c r="U138" i="17"/>
  <c r="V138" i="17"/>
  <c r="S132" i="17"/>
  <c r="T132" i="17"/>
  <c r="S133" i="17"/>
  <c r="T133" i="17" s="1"/>
  <c r="S134" i="17"/>
  <c r="T134" i="17" s="1"/>
  <c r="S135" i="17"/>
  <c r="T135" i="17" s="1"/>
  <c r="S136" i="17"/>
  <c r="T136" i="17"/>
  <c r="S137" i="17"/>
  <c r="T137" i="17" s="1"/>
  <c r="S138" i="17"/>
  <c r="T138" i="17"/>
  <c r="Q132" i="17"/>
  <c r="R132" i="17"/>
  <c r="Q133" i="17"/>
  <c r="R133" i="17"/>
  <c r="Q134" i="17"/>
  <c r="R134" i="17" s="1"/>
  <c r="Q135" i="17"/>
  <c r="R135" i="17"/>
  <c r="Q136" i="17"/>
  <c r="R136" i="17" s="1"/>
  <c r="Q137" i="17"/>
  <c r="R137" i="17"/>
  <c r="Q138" i="17"/>
  <c r="R138" i="17" s="1"/>
  <c r="O132" i="17"/>
  <c r="P132" i="17" s="1"/>
  <c r="O133" i="17"/>
  <c r="P133" i="17"/>
  <c r="O134" i="17"/>
  <c r="P134" i="17"/>
  <c r="O135" i="17"/>
  <c r="P135" i="17" s="1"/>
  <c r="O136" i="17"/>
  <c r="P136" i="17"/>
  <c r="O137" i="17"/>
  <c r="P137" i="17"/>
  <c r="O138" i="17"/>
  <c r="P138" i="17"/>
  <c r="M132" i="17"/>
  <c r="N132" i="17" s="1"/>
  <c r="M133" i="17"/>
  <c r="N133" i="17"/>
  <c r="M134" i="17"/>
  <c r="N134" i="17" s="1"/>
  <c r="M135" i="17"/>
  <c r="N135" i="17"/>
  <c r="M136" i="17"/>
  <c r="N136" i="17" s="1"/>
  <c r="M137" i="17"/>
  <c r="N137" i="17" s="1"/>
  <c r="M138" i="17"/>
  <c r="N138" i="17"/>
  <c r="K132" i="17"/>
  <c r="L132" i="17"/>
  <c r="K133" i="17"/>
  <c r="L133" i="17" s="1"/>
  <c r="K134" i="17"/>
  <c r="L134" i="17"/>
  <c r="K135" i="17"/>
  <c r="L135" i="17"/>
  <c r="K136" i="17"/>
  <c r="L136" i="17"/>
  <c r="K137" i="17"/>
  <c r="L137" i="17" s="1"/>
  <c r="K138" i="17"/>
  <c r="L138" i="17" s="1"/>
  <c r="I132" i="17"/>
  <c r="J132" i="17" s="1"/>
  <c r="I133" i="17"/>
  <c r="J133" i="17"/>
  <c r="I134" i="17"/>
  <c r="J134" i="17" s="1"/>
  <c r="I135" i="17"/>
  <c r="J135" i="17"/>
  <c r="I136" i="17"/>
  <c r="J136" i="17"/>
  <c r="I137" i="17"/>
  <c r="J137" i="17"/>
  <c r="I138" i="17"/>
  <c r="J138" i="17" s="1"/>
  <c r="G132" i="17"/>
  <c r="H132" i="17"/>
  <c r="G133" i="17"/>
  <c r="H133" i="17" s="1"/>
  <c r="G134" i="17"/>
  <c r="H134" i="17"/>
  <c r="G135" i="17"/>
  <c r="H135" i="17" s="1"/>
  <c r="G136" i="17"/>
  <c r="H136" i="17" s="1"/>
  <c r="G137" i="17"/>
  <c r="H137" i="17"/>
  <c r="G138" i="17"/>
  <c r="H138" i="17"/>
  <c r="AC125" i="17"/>
  <c r="AD125" i="17" s="1"/>
  <c r="AC126" i="17"/>
  <c r="AD126" i="17"/>
  <c r="AD130" i="17" s="1"/>
  <c r="AC127" i="17"/>
  <c r="AD127" i="17"/>
  <c r="AA125" i="17"/>
  <c r="AB125" i="17"/>
  <c r="AA126" i="17"/>
  <c r="AB126" i="17" s="1"/>
  <c r="AA127" i="17"/>
  <c r="AB127" i="17"/>
  <c r="Y125" i="17"/>
  <c r="Z125" i="17" s="1"/>
  <c r="Y126" i="17"/>
  <c r="Z126" i="17"/>
  <c r="Y127" i="17"/>
  <c r="Z127" i="17" s="1"/>
  <c r="W125" i="17"/>
  <c r="X125" i="17" s="1"/>
  <c r="W126" i="17"/>
  <c r="X126" i="17"/>
  <c r="W127" i="17"/>
  <c r="X127" i="17"/>
  <c r="U125" i="17"/>
  <c r="V125" i="17" s="1"/>
  <c r="U126" i="17"/>
  <c r="V126" i="17"/>
  <c r="U127" i="17"/>
  <c r="V127" i="17"/>
  <c r="S125" i="17"/>
  <c r="T125" i="17"/>
  <c r="S126" i="17"/>
  <c r="T126" i="17" s="1"/>
  <c r="S127" i="17"/>
  <c r="T127" i="17" s="1"/>
  <c r="Q125" i="17"/>
  <c r="R125" i="17" s="1"/>
  <c r="Q126" i="17"/>
  <c r="R126" i="17"/>
  <c r="Q127" i="17"/>
  <c r="R127" i="17" s="1"/>
  <c r="O125" i="17"/>
  <c r="P125" i="17"/>
  <c r="O126" i="17"/>
  <c r="P126" i="17"/>
  <c r="O127" i="17"/>
  <c r="P127" i="17"/>
  <c r="M125" i="17"/>
  <c r="N125" i="17" s="1"/>
  <c r="M126" i="17"/>
  <c r="N126" i="17"/>
  <c r="M127" i="17"/>
  <c r="N127" i="17" s="1"/>
  <c r="K125" i="17"/>
  <c r="L125" i="17"/>
  <c r="K126" i="17"/>
  <c r="L126" i="17" s="1"/>
  <c r="K127" i="17"/>
  <c r="L127" i="17" s="1"/>
  <c r="I125" i="17"/>
  <c r="J125" i="17"/>
  <c r="I126" i="17"/>
  <c r="J126" i="17"/>
  <c r="I127" i="17"/>
  <c r="J127" i="17" s="1"/>
  <c r="G125" i="17"/>
  <c r="H125" i="17"/>
  <c r="G126" i="17"/>
  <c r="H126" i="17"/>
  <c r="G127" i="17"/>
  <c r="H127" i="17"/>
  <c r="AC118" i="17"/>
  <c r="AD118" i="17" s="1"/>
  <c r="AC119" i="17"/>
  <c r="AD119" i="17"/>
  <c r="AC120" i="17"/>
  <c r="AD120" i="17" s="1"/>
  <c r="AA118" i="17"/>
  <c r="AB118" i="17"/>
  <c r="AA119" i="17"/>
  <c r="AB119" i="17" s="1"/>
  <c r="AA120" i="17"/>
  <c r="AB120" i="17" s="1"/>
  <c r="Y118" i="17"/>
  <c r="Z118" i="17"/>
  <c r="Y119" i="17"/>
  <c r="Z119" i="17"/>
  <c r="Y120" i="17"/>
  <c r="Z120" i="17" s="1"/>
  <c r="W118" i="17"/>
  <c r="X118" i="17"/>
  <c r="W119" i="17"/>
  <c r="X119" i="17"/>
  <c r="W120" i="17"/>
  <c r="X120" i="17"/>
  <c r="U118" i="17"/>
  <c r="V118" i="17" s="1"/>
  <c r="U119" i="17"/>
  <c r="V119" i="17" s="1"/>
  <c r="U120" i="17"/>
  <c r="V120" i="17" s="1"/>
  <c r="S118" i="17"/>
  <c r="T118" i="17"/>
  <c r="S119" i="17"/>
  <c r="T119" i="17" s="1"/>
  <c r="S120" i="17"/>
  <c r="T120" i="17"/>
  <c r="Q118" i="17"/>
  <c r="R118" i="17"/>
  <c r="Q119" i="17"/>
  <c r="R119" i="17"/>
  <c r="Q120" i="17"/>
  <c r="R120" i="17" s="1"/>
  <c r="O118" i="17"/>
  <c r="P118" i="17"/>
  <c r="O119" i="17"/>
  <c r="P119" i="17" s="1"/>
  <c r="O120" i="17"/>
  <c r="P120" i="17"/>
  <c r="M118" i="17"/>
  <c r="N118" i="17" s="1"/>
  <c r="M119" i="17"/>
  <c r="N119" i="17" s="1"/>
  <c r="M120" i="17"/>
  <c r="N120" i="17"/>
  <c r="K118" i="17"/>
  <c r="L118" i="17"/>
  <c r="K119" i="17"/>
  <c r="L119" i="17" s="1"/>
  <c r="K120" i="17"/>
  <c r="L120" i="17"/>
  <c r="I118" i="17"/>
  <c r="J118" i="17"/>
  <c r="I119" i="17"/>
  <c r="J119" i="17"/>
  <c r="I120" i="17"/>
  <c r="J120" i="17" s="1"/>
  <c r="G118" i="17"/>
  <c r="H118" i="17"/>
  <c r="G119" i="17"/>
  <c r="H119" i="17" s="1"/>
  <c r="G120" i="17"/>
  <c r="H120" i="17"/>
  <c r="AC93" i="17"/>
  <c r="AD93" i="17" s="1"/>
  <c r="AC94" i="17"/>
  <c r="AD94" i="17" s="1"/>
  <c r="AC95" i="17"/>
  <c r="AD95" i="17"/>
  <c r="AC96" i="17"/>
  <c r="AD96" i="17"/>
  <c r="AC97" i="17"/>
  <c r="AD97" i="17" s="1"/>
  <c r="AC98" i="17"/>
  <c r="AD98" i="17"/>
  <c r="AC99" i="17"/>
  <c r="AD99" i="17"/>
  <c r="AC100" i="17"/>
  <c r="AD100" i="17"/>
  <c r="AC101" i="17"/>
  <c r="AD101" i="17" s="1"/>
  <c r="AC102" i="17"/>
  <c r="AD102" i="17" s="1"/>
  <c r="AC103" i="17"/>
  <c r="AD103" i="17" s="1"/>
  <c r="AC104" i="17"/>
  <c r="AD104" i="17"/>
  <c r="AC105" i="17"/>
  <c r="AD105" i="17" s="1"/>
  <c r="AC106" i="17"/>
  <c r="AD106" i="17"/>
  <c r="AC107" i="17"/>
  <c r="AD107" i="17"/>
  <c r="AC108" i="17"/>
  <c r="AD108" i="17"/>
  <c r="AC109" i="17"/>
  <c r="AD109" i="17" s="1"/>
  <c r="AC110" i="17"/>
  <c r="AD110" i="17"/>
  <c r="AC111" i="17"/>
  <c r="AD111" i="17"/>
  <c r="AC112" i="17"/>
  <c r="AD112" i="17"/>
  <c r="AA93" i="17"/>
  <c r="AB93" i="17" s="1"/>
  <c r="AA94" i="17"/>
  <c r="AB94" i="17"/>
  <c r="AA95" i="17"/>
  <c r="AB95" i="17"/>
  <c r="AA96" i="17"/>
  <c r="AB96" i="17"/>
  <c r="AA97" i="17"/>
  <c r="AB97" i="17" s="1"/>
  <c r="AA98" i="17"/>
  <c r="AB98" i="17"/>
  <c r="AA99" i="17"/>
  <c r="AB99" i="17"/>
  <c r="AA100" i="17"/>
  <c r="AB100" i="17"/>
  <c r="AA101" i="17"/>
  <c r="AB101" i="17" s="1"/>
  <c r="AA102" i="17"/>
  <c r="AB102" i="17"/>
  <c r="AA103" i="17"/>
  <c r="AB103" i="17"/>
  <c r="AA104" i="17"/>
  <c r="AB104" i="17"/>
  <c r="AA105" i="17"/>
  <c r="AB105" i="17" s="1"/>
  <c r="AA106" i="17"/>
  <c r="AB106" i="17"/>
  <c r="AA107" i="17"/>
  <c r="AB107" i="17"/>
  <c r="AA108" i="17"/>
  <c r="AB108" i="17"/>
  <c r="AA109" i="17"/>
  <c r="AB109" i="17" s="1"/>
  <c r="AA110" i="17"/>
  <c r="AB110" i="17"/>
  <c r="AA111" i="17"/>
  <c r="AB111" i="17"/>
  <c r="AA112" i="17"/>
  <c r="AB112" i="17"/>
  <c r="Y93" i="17"/>
  <c r="Z93" i="17" s="1"/>
  <c r="Y94" i="17"/>
  <c r="Z94" i="17"/>
  <c r="Y95" i="17"/>
  <c r="Z95" i="17"/>
  <c r="Y96" i="17"/>
  <c r="Z96" i="17"/>
  <c r="Y97" i="17"/>
  <c r="Z97" i="17" s="1"/>
  <c r="Y98" i="17"/>
  <c r="Z98" i="17"/>
  <c r="Y99" i="17"/>
  <c r="Z99" i="17"/>
  <c r="Y100" i="17"/>
  <c r="Z100" i="17"/>
  <c r="Y101" i="17"/>
  <c r="Z101" i="17" s="1"/>
  <c r="Y102" i="17"/>
  <c r="Z102" i="17"/>
  <c r="Y103" i="17"/>
  <c r="Z103" i="17"/>
  <c r="Y104" i="17"/>
  <c r="Z104" i="17"/>
  <c r="Y105" i="17"/>
  <c r="Z105" i="17" s="1"/>
  <c r="Y106" i="17"/>
  <c r="Z106" i="17"/>
  <c r="Y107" i="17"/>
  <c r="Z107" i="17"/>
  <c r="Y108" i="17"/>
  <c r="Z108" i="17"/>
  <c r="Y109" i="17"/>
  <c r="Z109" i="17" s="1"/>
  <c r="Y110" i="17"/>
  <c r="Z110" i="17"/>
  <c r="Y111" i="17"/>
  <c r="Z111" i="17"/>
  <c r="Y112" i="17"/>
  <c r="Z112" i="17"/>
  <c r="W93" i="17"/>
  <c r="X93" i="17" s="1"/>
  <c r="W94" i="17"/>
  <c r="X94" i="17"/>
  <c r="W95" i="17"/>
  <c r="X95" i="17"/>
  <c r="W96" i="17"/>
  <c r="X96" i="17"/>
  <c r="W97" i="17"/>
  <c r="X97" i="17" s="1"/>
  <c r="W98" i="17"/>
  <c r="X98" i="17"/>
  <c r="W99" i="17"/>
  <c r="X99" i="17"/>
  <c r="X115" i="17" s="1"/>
  <c r="W100" i="17"/>
  <c r="X100" i="17"/>
  <c r="W101" i="17"/>
  <c r="X101" i="17" s="1"/>
  <c r="W102" i="17"/>
  <c r="X102" i="17"/>
  <c r="W103" i="17"/>
  <c r="X103" i="17"/>
  <c r="W104" i="17"/>
  <c r="X104" i="17"/>
  <c r="W105" i="17"/>
  <c r="X105" i="17" s="1"/>
  <c r="W106" i="17"/>
  <c r="X106" i="17"/>
  <c r="W107" i="17"/>
  <c r="X107" i="17"/>
  <c r="W108" i="17"/>
  <c r="X108" i="17"/>
  <c r="W109" i="17"/>
  <c r="X109" i="17" s="1"/>
  <c r="W110" i="17"/>
  <c r="X110" i="17"/>
  <c r="W111" i="17"/>
  <c r="X111" i="17"/>
  <c r="W112" i="17"/>
  <c r="X112" i="17"/>
  <c r="U93" i="17"/>
  <c r="V93" i="17" s="1"/>
  <c r="V114" i="17" s="1"/>
  <c r="U94" i="17"/>
  <c r="V94" i="17"/>
  <c r="U95" i="17"/>
  <c r="V95" i="17"/>
  <c r="U96" i="17"/>
  <c r="V96" i="17"/>
  <c r="U97" i="17"/>
  <c r="V97" i="17" s="1"/>
  <c r="U98" i="17"/>
  <c r="V98" i="17"/>
  <c r="U99" i="17"/>
  <c r="V99" i="17"/>
  <c r="U100" i="17"/>
  <c r="V100" i="17"/>
  <c r="U101" i="17"/>
  <c r="V101" i="17" s="1"/>
  <c r="U102" i="17"/>
  <c r="V102" i="17"/>
  <c r="U103" i="17"/>
  <c r="V103" i="17"/>
  <c r="U104" i="17"/>
  <c r="V104" i="17"/>
  <c r="U105" i="17"/>
  <c r="V105" i="17" s="1"/>
  <c r="U106" i="17"/>
  <c r="V106" i="17"/>
  <c r="U107" i="17"/>
  <c r="V107" i="17"/>
  <c r="U108" i="17"/>
  <c r="V108" i="17"/>
  <c r="U109" i="17"/>
  <c r="V109" i="17" s="1"/>
  <c r="U110" i="17"/>
  <c r="V110" i="17"/>
  <c r="U111" i="17"/>
  <c r="V111" i="17"/>
  <c r="U112" i="17"/>
  <c r="V112" i="17"/>
  <c r="S93" i="17"/>
  <c r="T93" i="17" s="1"/>
  <c r="S94" i="17"/>
  <c r="T94" i="17"/>
  <c r="S95" i="17"/>
  <c r="T95" i="17"/>
  <c r="S96" i="17"/>
  <c r="T96" i="17"/>
  <c r="S97" i="17"/>
  <c r="T97" i="17" s="1"/>
  <c r="S98" i="17"/>
  <c r="T98" i="17"/>
  <c r="S99" i="17"/>
  <c r="T99" i="17"/>
  <c r="S100" i="17"/>
  <c r="T100" i="17"/>
  <c r="S101" i="17"/>
  <c r="T101" i="17" s="1"/>
  <c r="S102" i="17"/>
  <c r="T102" i="17"/>
  <c r="S103" i="17"/>
  <c r="T103" i="17"/>
  <c r="S104" i="17"/>
  <c r="T104" i="17"/>
  <c r="S105" i="17"/>
  <c r="T105" i="17" s="1"/>
  <c r="S106" i="17"/>
  <c r="T106" i="17"/>
  <c r="S107" i="17"/>
  <c r="T107" i="17"/>
  <c r="S108" i="17"/>
  <c r="T108" i="17"/>
  <c r="S109" i="17"/>
  <c r="T109" i="17" s="1"/>
  <c r="S110" i="17"/>
  <c r="T110" i="17"/>
  <c r="S111" i="17"/>
  <c r="T111" i="17"/>
  <c r="S112" i="17"/>
  <c r="T112" i="17"/>
  <c r="Q93" i="17"/>
  <c r="R93" i="17" s="1"/>
  <c r="Q94" i="17"/>
  <c r="R94" i="17"/>
  <c r="Q95" i="17"/>
  <c r="R95" i="17"/>
  <c r="Q96" i="17"/>
  <c r="R96" i="17"/>
  <c r="Q97" i="17"/>
  <c r="R97" i="17" s="1"/>
  <c r="Q98" i="17"/>
  <c r="R98" i="17"/>
  <c r="Q99" i="17"/>
  <c r="R99" i="17"/>
  <c r="Q100" i="17"/>
  <c r="R100" i="17"/>
  <c r="Q101" i="17"/>
  <c r="R101" i="17" s="1"/>
  <c r="Q102" i="17"/>
  <c r="R102" i="17"/>
  <c r="Q103" i="17"/>
  <c r="R103" i="17"/>
  <c r="Q104" i="17"/>
  <c r="R104" i="17"/>
  <c r="Q105" i="17"/>
  <c r="R105" i="17" s="1"/>
  <c r="Q106" i="17"/>
  <c r="R106" i="17"/>
  <c r="Q107" i="17"/>
  <c r="R107" i="17"/>
  <c r="Q108" i="17"/>
  <c r="R108" i="17"/>
  <c r="Q109" i="17"/>
  <c r="R109" i="17" s="1"/>
  <c r="Q110" i="17"/>
  <c r="R110" i="17"/>
  <c r="Q111" i="17"/>
  <c r="R111" i="17"/>
  <c r="Q112" i="17"/>
  <c r="R112" i="17"/>
  <c r="O93" i="17"/>
  <c r="P93" i="17" s="1"/>
  <c r="O94" i="17"/>
  <c r="P94" i="17"/>
  <c r="O95" i="17"/>
  <c r="P95" i="17"/>
  <c r="O96" i="17"/>
  <c r="P96" i="17"/>
  <c r="O97" i="17"/>
  <c r="P97" i="17" s="1"/>
  <c r="O98" i="17"/>
  <c r="P98" i="17"/>
  <c r="O99" i="17"/>
  <c r="P99" i="17"/>
  <c r="O100" i="17"/>
  <c r="P100" i="17"/>
  <c r="O101" i="17"/>
  <c r="P101" i="17" s="1"/>
  <c r="O102" i="17"/>
  <c r="P102" i="17"/>
  <c r="O103" i="17"/>
  <c r="P103" i="17"/>
  <c r="O104" i="17"/>
  <c r="P104" i="17"/>
  <c r="O105" i="17"/>
  <c r="P105" i="17" s="1"/>
  <c r="O106" i="17"/>
  <c r="P106" i="17"/>
  <c r="O107" i="17"/>
  <c r="P107" i="17"/>
  <c r="O108" i="17"/>
  <c r="P108" i="17"/>
  <c r="O109" i="17"/>
  <c r="P109" i="17" s="1"/>
  <c r="O110" i="17"/>
  <c r="P110" i="17"/>
  <c r="O111" i="17"/>
  <c r="P111" i="17"/>
  <c r="O112" i="17"/>
  <c r="P112" i="17"/>
  <c r="M93" i="17"/>
  <c r="N93" i="17" s="1"/>
  <c r="M94" i="17"/>
  <c r="N94" i="17"/>
  <c r="M95" i="17"/>
  <c r="N95" i="17"/>
  <c r="N115" i="17" s="1"/>
  <c r="M96" i="17"/>
  <c r="N96" i="17"/>
  <c r="M97" i="17"/>
  <c r="N97" i="17" s="1"/>
  <c r="M98" i="17"/>
  <c r="N98" i="17"/>
  <c r="M99" i="17"/>
  <c r="N99" i="17"/>
  <c r="M100" i="17"/>
  <c r="N100" i="17"/>
  <c r="M101" i="17"/>
  <c r="N101" i="17" s="1"/>
  <c r="M102" i="17"/>
  <c r="N102" i="17"/>
  <c r="M103" i="17"/>
  <c r="N103" i="17"/>
  <c r="M104" i="17"/>
  <c r="N104" i="17"/>
  <c r="M105" i="17"/>
  <c r="N105" i="17" s="1"/>
  <c r="M106" i="17"/>
  <c r="N106" i="17"/>
  <c r="M107" i="17"/>
  <c r="N107" i="17"/>
  <c r="M108" i="17"/>
  <c r="N108" i="17"/>
  <c r="M109" i="17"/>
  <c r="N109" i="17" s="1"/>
  <c r="M110" i="17"/>
  <c r="N110" i="17"/>
  <c r="M111" i="17"/>
  <c r="N111" i="17"/>
  <c r="M112" i="17"/>
  <c r="N112" i="17"/>
  <c r="K93" i="17"/>
  <c r="L93" i="17" s="1"/>
  <c r="K94" i="17"/>
  <c r="L94" i="17"/>
  <c r="K95" i="17"/>
  <c r="L95" i="17"/>
  <c r="K96" i="17"/>
  <c r="L96" i="17"/>
  <c r="K97" i="17"/>
  <c r="L97" i="17" s="1"/>
  <c r="K98" i="17"/>
  <c r="L98" i="17"/>
  <c r="K99" i="17"/>
  <c r="L99" i="17"/>
  <c r="K100" i="17"/>
  <c r="L100" i="17"/>
  <c r="K101" i="17"/>
  <c r="L101" i="17" s="1"/>
  <c r="K102" i="17"/>
  <c r="L102" i="17"/>
  <c r="K103" i="17"/>
  <c r="L103" i="17"/>
  <c r="K104" i="17"/>
  <c r="L104" i="17"/>
  <c r="K105" i="17"/>
  <c r="L105" i="17" s="1"/>
  <c r="K106" i="17"/>
  <c r="L106" i="17"/>
  <c r="K107" i="17"/>
  <c r="L107" i="17"/>
  <c r="K108" i="17"/>
  <c r="L108" i="17"/>
  <c r="K109" i="17"/>
  <c r="L109" i="17" s="1"/>
  <c r="K110" i="17"/>
  <c r="L110" i="17"/>
  <c r="K111" i="17"/>
  <c r="L111" i="17"/>
  <c r="K112" i="17"/>
  <c r="L112" i="17"/>
  <c r="I93" i="17"/>
  <c r="J93" i="17" s="1"/>
  <c r="I94" i="17"/>
  <c r="J94" i="17"/>
  <c r="I95" i="17"/>
  <c r="J95" i="17"/>
  <c r="I96" i="17"/>
  <c r="J96" i="17"/>
  <c r="I97" i="17"/>
  <c r="J97" i="17" s="1"/>
  <c r="I98" i="17"/>
  <c r="J98" i="17"/>
  <c r="I99" i="17"/>
  <c r="J99" i="17"/>
  <c r="I100" i="17"/>
  <c r="J100" i="17"/>
  <c r="I101" i="17"/>
  <c r="J101" i="17" s="1"/>
  <c r="I102" i="17"/>
  <c r="J102" i="17"/>
  <c r="I103" i="17"/>
  <c r="J103" i="17"/>
  <c r="I104" i="17"/>
  <c r="J104" i="17"/>
  <c r="I105" i="17"/>
  <c r="J105" i="17" s="1"/>
  <c r="I106" i="17"/>
  <c r="J106" i="17"/>
  <c r="I107" i="17"/>
  <c r="J107" i="17"/>
  <c r="I108" i="17"/>
  <c r="J108" i="17"/>
  <c r="I109" i="17"/>
  <c r="J109" i="17" s="1"/>
  <c r="I110" i="17"/>
  <c r="J110" i="17"/>
  <c r="I111" i="17"/>
  <c r="J111" i="17"/>
  <c r="I112" i="17"/>
  <c r="J112" i="17"/>
  <c r="G93" i="17"/>
  <c r="H93" i="17" s="1"/>
  <c r="G94" i="17"/>
  <c r="H94" i="17"/>
  <c r="G95" i="17"/>
  <c r="H95" i="17"/>
  <c r="G96" i="17"/>
  <c r="H96" i="17"/>
  <c r="G97" i="17"/>
  <c r="H97" i="17" s="1"/>
  <c r="G98" i="17"/>
  <c r="H98" i="17"/>
  <c r="G99" i="17"/>
  <c r="H99" i="17"/>
  <c r="G100" i="17"/>
  <c r="H100" i="17"/>
  <c r="G101" i="17"/>
  <c r="H101" i="17" s="1"/>
  <c r="G102" i="17"/>
  <c r="H102" i="17"/>
  <c r="G103" i="17"/>
  <c r="H103" i="17"/>
  <c r="G104" i="17"/>
  <c r="H104" i="17"/>
  <c r="G105" i="17"/>
  <c r="H105" i="17" s="1"/>
  <c r="G106" i="17"/>
  <c r="H106" i="17"/>
  <c r="G107" i="17"/>
  <c r="H107" i="17"/>
  <c r="G108" i="17"/>
  <c r="H108" i="17"/>
  <c r="G109" i="17"/>
  <c r="H109" i="17" s="1"/>
  <c r="G110" i="17"/>
  <c r="H110" i="17"/>
  <c r="G111" i="17"/>
  <c r="H111" i="17"/>
  <c r="G112" i="17"/>
  <c r="H112" i="17"/>
  <c r="AC81" i="17"/>
  <c r="AD81" i="17" s="1"/>
  <c r="AD89" i="17" s="1"/>
  <c r="AC82" i="17"/>
  <c r="AD82" i="17"/>
  <c r="AC83" i="17"/>
  <c r="AD83" i="17"/>
  <c r="AC84" i="17"/>
  <c r="AD84" i="17"/>
  <c r="AC85" i="17"/>
  <c r="AD85" i="17" s="1"/>
  <c r="AC86" i="17"/>
  <c r="AD86" i="17"/>
  <c r="AC87" i="17"/>
  <c r="AD87" i="17"/>
  <c r="AC88" i="17"/>
  <c r="AD88" i="17"/>
  <c r="AA81" i="17"/>
  <c r="AB81" i="17" s="1"/>
  <c r="AA82" i="17"/>
  <c r="AB82" i="17"/>
  <c r="AA83" i="17"/>
  <c r="AB83" i="17"/>
  <c r="AA84" i="17"/>
  <c r="AB84" i="17"/>
  <c r="AA85" i="17"/>
  <c r="AB85" i="17" s="1"/>
  <c r="AA86" i="17"/>
  <c r="AB86" i="17"/>
  <c r="AA87" i="17"/>
  <c r="AB87" i="17"/>
  <c r="AA88" i="17"/>
  <c r="AB88" i="17"/>
  <c r="Y81" i="17"/>
  <c r="Z81" i="17" s="1"/>
  <c r="Y82" i="17"/>
  <c r="Z82" i="17"/>
  <c r="Y83" i="17"/>
  <c r="Z83" i="17"/>
  <c r="Y84" i="17"/>
  <c r="Z84" i="17"/>
  <c r="Y85" i="17"/>
  <c r="Z85" i="17" s="1"/>
  <c r="Y86" i="17"/>
  <c r="Z86" i="17"/>
  <c r="Y87" i="17"/>
  <c r="Z87" i="17"/>
  <c r="Y88" i="17"/>
  <c r="Z88" i="17"/>
  <c r="W81" i="17"/>
  <c r="X81" i="17" s="1"/>
  <c r="W82" i="17"/>
  <c r="X82" i="17"/>
  <c r="W83" i="17"/>
  <c r="X83" i="17"/>
  <c r="W84" i="17"/>
  <c r="X84" i="17"/>
  <c r="W85" i="17"/>
  <c r="X85" i="17" s="1"/>
  <c r="W86" i="17"/>
  <c r="X86" i="17"/>
  <c r="W87" i="17"/>
  <c r="X87" i="17"/>
  <c r="W88" i="17"/>
  <c r="X88" i="17"/>
  <c r="U81" i="17"/>
  <c r="V81" i="17" s="1"/>
  <c r="V90" i="17" s="1"/>
  <c r="U82" i="17"/>
  <c r="V82" i="17"/>
  <c r="U83" i="17"/>
  <c r="V83" i="17"/>
  <c r="U84" i="17"/>
  <c r="V84" i="17"/>
  <c r="U85" i="17"/>
  <c r="V85" i="17" s="1"/>
  <c r="U86" i="17"/>
  <c r="V86" i="17"/>
  <c r="U87" i="17"/>
  <c r="V87" i="17"/>
  <c r="U88" i="17"/>
  <c r="V88" i="17"/>
  <c r="S81" i="17"/>
  <c r="T81" i="17" s="1"/>
  <c r="S82" i="17"/>
  <c r="T82" i="17"/>
  <c r="T91" i="17" s="1"/>
  <c r="S83" i="17"/>
  <c r="T83" i="17"/>
  <c r="S84" i="17"/>
  <c r="T84" i="17"/>
  <c r="S85" i="17"/>
  <c r="T85" i="17" s="1"/>
  <c r="S86" i="17"/>
  <c r="T86" i="17"/>
  <c r="S87" i="17"/>
  <c r="T87" i="17"/>
  <c r="S88" i="17"/>
  <c r="T88" i="17"/>
  <c r="Q81" i="17"/>
  <c r="R81" i="17" s="1"/>
  <c r="Q82" i="17"/>
  <c r="R82" i="17"/>
  <c r="Q83" i="17"/>
  <c r="R83" i="17"/>
  <c r="Q84" i="17"/>
  <c r="R84" i="17"/>
  <c r="Q85" i="17"/>
  <c r="R85" i="17" s="1"/>
  <c r="Q86" i="17"/>
  <c r="R86" i="17"/>
  <c r="Q87" i="17"/>
  <c r="R87" i="17"/>
  <c r="Q88" i="17"/>
  <c r="R88" i="17"/>
  <c r="O81" i="17"/>
  <c r="P81" i="17" s="1"/>
  <c r="O82" i="17"/>
  <c r="P82" i="17"/>
  <c r="O83" i="17"/>
  <c r="P83" i="17"/>
  <c r="O84" i="17"/>
  <c r="P84" i="17"/>
  <c r="P90" i="17" s="1"/>
  <c r="O85" i="17"/>
  <c r="P85" i="17" s="1"/>
  <c r="O86" i="17"/>
  <c r="P86" i="17"/>
  <c r="O87" i="17"/>
  <c r="P87" i="17"/>
  <c r="O88" i="17"/>
  <c r="P88" i="17"/>
  <c r="M81" i="17"/>
  <c r="N81" i="17" s="1"/>
  <c r="N91" i="17" s="1"/>
  <c r="M82" i="17"/>
  <c r="N82" i="17"/>
  <c r="M83" i="17"/>
  <c r="N83" i="17"/>
  <c r="M84" i="17"/>
  <c r="N84" i="17"/>
  <c r="M85" i="17"/>
  <c r="N85" i="17" s="1"/>
  <c r="M86" i="17"/>
  <c r="N86" i="17"/>
  <c r="M87" i="17"/>
  <c r="N87" i="17"/>
  <c r="M88" i="17"/>
  <c r="N88" i="17"/>
  <c r="K81" i="17"/>
  <c r="L81" i="17" s="1"/>
  <c r="K82" i="17"/>
  <c r="L82" i="17"/>
  <c r="K83" i="17"/>
  <c r="L83" i="17"/>
  <c r="K84" i="17"/>
  <c r="L84" i="17"/>
  <c r="K85" i="17"/>
  <c r="L85" i="17" s="1"/>
  <c r="K86" i="17"/>
  <c r="L86" i="17"/>
  <c r="K87" i="17"/>
  <c r="L87" i="17"/>
  <c r="K88" i="17"/>
  <c r="L88" i="17"/>
  <c r="I81" i="17"/>
  <c r="J81" i="17" s="1"/>
  <c r="I82" i="17"/>
  <c r="J82" i="17"/>
  <c r="I83" i="17"/>
  <c r="J83" i="17"/>
  <c r="J91" i="17" s="1"/>
  <c r="I84" i="17"/>
  <c r="J84" i="17"/>
  <c r="I85" i="17"/>
  <c r="J85" i="17" s="1"/>
  <c r="I86" i="17"/>
  <c r="J86" i="17"/>
  <c r="I87" i="17"/>
  <c r="J87" i="17"/>
  <c r="I88" i="17"/>
  <c r="J88" i="17"/>
  <c r="G81" i="17"/>
  <c r="H81" i="17" s="1"/>
  <c r="G82" i="17"/>
  <c r="H82" i="17"/>
  <c r="G83" i="17"/>
  <c r="H83" i="17"/>
  <c r="G84" i="17"/>
  <c r="H84" i="17"/>
  <c r="G85" i="17"/>
  <c r="H85" i="17" s="1"/>
  <c r="G86" i="17"/>
  <c r="H86" i="17"/>
  <c r="G87" i="17"/>
  <c r="H87" i="17"/>
  <c r="G88" i="17"/>
  <c r="H88" i="17"/>
  <c r="AC67" i="17"/>
  <c r="AD67" i="17" s="1"/>
  <c r="AD77" i="17" s="1"/>
  <c r="AC68" i="17"/>
  <c r="AD68" i="17"/>
  <c r="AC69" i="17"/>
  <c r="AD69" i="17"/>
  <c r="AC70" i="17"/>
  <c r="AD70" i="17"/>
  <c r="AC71" i="17"/>
  <c r="AD71" i="17" s="1"/>
  <c r="AC72" i="17"/>
  <c r="AD72" i="17"/>
  <c r="AC73" i="17"/>
  <c r="AD73" i="17"/>
  <c r="AC74" i="17"/>
  <c r="AD74" i="17"/>
  <c r="AC75" i="17"/>
  <c r="AD75" i="17" s="1"/>
  <c r="AC76" i="17"/>
  <c r="AD76" i="17"/>
  <c r="AA67" i="17"/>
  <c r="AB67" i="17"/>
  <c r="AA68" i="17"/>
  <c r="AB68" i="17"/>
  <c r="AA69" i="17"/>
  <c r="AB69" i="17" s="1"/>
  <c r="AA70" i="17"/>
  <c r="AB70" i="17"/>
  <c r="AA71" i="17"/>
  <c r="AB71" i="17"/>
  <c r="AA72" i="17"/>
  <c r="AB72" i="17"/>
  <c r="AA73" i="17"/>
  <c r="AB73" i="17" s="1"/>
  <c r="AA74" i="17"/>
  <c r="AB74" i="17"/>
  <c r="AA75" i="17"/>
  <c r="AB75" i="17"/>
  <c r="AA76" i="17"/>
  <c r="AB76" i="17"/>
  <c r="Y67" i="17"/>
  <c r="Z67" i="17" s="1"/>
  <c r="Y68" i="17"/>
  <c r="Z68" i="17"/>
  <c r="Y69" i="17"/>
  <c r="Z69" i="17"/>
  <c r="Y70" i="17"/>
  <c r="Z70" i="17"/>
  <c r="Y71" i="17"/>
  <c r="Z71" i="17" s="1"/>
  <c r="Y72" i="17"/>
  <c r="Z72" i="17"/>
  <c r="Y73" i="17"/>
  <c r="Z73" i="17"/>
  <c r="Y74" i="17"/>
  <c r="Z74" i="17"/>
  <c r="Y75" i="17"/>
  <c r="Z75" i="17" s="1"/>
  <c r="Y76" i="17"/>
  <c r="Z76" i="17"/>
  <c r="W67" i="17"/>
  <c r="X67" i="17"/>
  <c r="W68" i="17"/>
  <c r="X68" i="17"/>
  <c r="W69" i="17"/>
  <c r="X69" i="17" s="1"/>
  <c r="X79" i="17" s="1"/>
  <c r="W70" i="17"/>
  <c r="X70" i="17"/>
  <c r="W71" i="17"/>
  <c r="X71" i="17"/>
  <c r="W72" i="17"/>
  <c r="X72" i="17"/>
  <c r="W73" i="17"/>
  <c r="X73" i="17" s="1"/>
  <c r="W74" i="17"/>
  <c r="X74" i="17"/>
  <c r="W75" i="17"/>
  <c r="X75" i="17"/>
  <c r="W76" i="17"/>
  <c r="X76" i="17"/>
  <c r="U67" i="17"/>
  <c r="V67" i="17" s="1"/>
  <c r="U68" i="17"/>
  <c r="V68" i="17"/>
  <c r="V78" i="17" s="1"/>
  <c r="U69" i="17"/>
  <c r="V69" i="17"/>
  <c r="U70" i="17"/>
  <c r="V70" i="17"/>
  <c r="U71" i="17"/>
  <c r="V71" i="17" s="1"/>
  <c r="U72" i="17"/>
  <c r="V72" i="17"/>
  <c r="U73" i="17"/>
  <c r="V73" i="17"/>
  <c r="U74" i="17"/>
  <c r="V74" i="17"/>
  <c r="U75" i="17"/>
  <c r="V75" i="17" s="1"/>
  <c r="U76" i="17"/>
  <c r="V76" i="17"/>
  <c r="S67" i="17"/>
  <c r="T67" i="17"/>
  <c r="T79" i="17" s="1"/>
  <c r="S68" i="17"/>
  <c r="T68" i="17"/>
  <c r="S69" i="17"/>
  <c r="T69" i="17" s="1"/>
  <c r="S70" i="17"/>
  <c r="T70" i="17"/>
  <c r="S71" i="17"/>
  <c r="T71" i="17"/>
  <c r="S72" i="17"/>
  <c r="T72" i="17"/>
  <c r="S73" i="17"/>
  <c r="T73" i="17" s="1"/>
  <c r="S74" i="17"/>
  <c r="T74" i="17"/>
  <c r="S75" i="17"/>
  <c r="T75" i="17"/>
  <c r="S76" i="17"/>
  <c r="T76" i="17"/>
  <c r="Q67" i="17"/>
  <c r="R67" i="17" s="1"/>
  <c r="Q68" i="17"/>
  <c r="R68" i="17"/>
  <c r="Q69" i="17"/>
  <c r="R69" i="17"/>
  <c r="Q70" i="17"/>
  <c r="R70" i="17"/>
  <c r="Q71" i="17"/>
  <c r="R71" i="17" s="1"/>
  <c r="Q72" i="17"/>
  <c r="R72" i="17"/>
  <c r="Q73" i="17"/>
  <c r="R73" i="17"/>
  <c r="Q74" i="17"/>
  <c r="R74" i="17"/>
  <c r="Q75" i="17"/>
  <c r="R75" i="17" s="1"/>
  <c r="Q76" i="17"/>
  <c r="R76" i="17"/>
  <c r="O67" i="17"/>
  <c r="P67" i="17"/>
  <c r="O68" i="17"/>
  <c r="P68" i="17"/>
  <c r="O69" i="17"/>
  <c r="P69" i="17" s="1"/>
  <c r="O70" i="17"/>
  <c r="P70" i="17"/>
  <c r="P77" i="17" s="1"/>
  <c r="O71" i="17"/>
  <c r="P71" i="17"/>
  <c r="O72" i="17"/>
  <c r="P72" i="17"/>
  <c r="O73" i="17"/>
  <c r="P73" i="17" s="1"/>
  <c r="O74" i="17"/>
  <c r="P74" i="17"/>
  <c r="O75" i="17"/>
  <c r="P75" i="17"/>
  <c r="O76" i="17"/>
  <c r="P76" i="17"/>
  <c r="M67" i="17"/>
  <c r="N67" i="17" s="1"/>
  <c r="M68" i="17"/>
  <c r="N68" i="17"/>
  <c r="M69" i="17"/>
  <c r="N69" i="17"/>
  <c r="N78" i="17" s="1"/>
  <c r="M70" i="17"/>
  <c r="N70" i="17"/>
  <c r="M71" i="17"/>
  <c r="N71" i="17" s="1"/>
  <c r="M72" i="17"/>
  <c r="N72" i="17"/>
  <c r="M73" i="17"/>
  <c r="N73" i="17"/>
  <c r="M74" i="17"/>
  <c r="N74" i="17"/>
  <c r="M75" i="17"/>
  <c r="N75" i="17" s="1"/>
  <c r="M76" i="17"/>
  <c r="N76" i="17"/>
  <c r="K67" i="17"/>
  <c r="L67" i="17"/>
  <c r="K68" i="17"/>
  <c r="L68" i="17"/>
  <c r="K69" i="17"/>
  <c r="L69" i="17" s="1"/>
  <c r="K70" i="17"/>
  <c r="L70" i="17"/>
  <c r="K71" i="17"/>
  <c r="L71" i="17"/>
  <c r="K72" i="17"/>
  <c r="L72" i="17"/>
  <c r="K73" i="17"/>
  <c r="L73" i="17" s="1"/>
  <c r="K74" i="17"/>
  <c r="L74" i="17"/>
  <c r="K75" i="17"/>
  <c r="L75" i="17"/>
  <c r="K76" i="17"/>
  <c r="L76" i="17"/>
  <c r="I67" i="17"/>
  <c r="J67" i="17" s="1"/>
  <c r="I68" i="17"/>
  <c r="J68" i="17"/>
  <c r="I69" i="17"/>
  <c r="J69" i="17"/>
  <c r="I70" i="17"/>
  <c r="J70" i="17"/>
  <c r="I71" i="17"/>
  <c r="J71" i="17" s="1"/>
  <c r="I72" i="17"/>
  <c r="J72" i="17"/>
  <c r="I73" i="17"/>
  <c r="J73" i="17"/>
  <c r="I74" i="17"/>
  <c r="J74" i="17"/>
  <c r="I75" i="17"/>
  <c r="J75" i="17" s="1"/>
  <c r="I76" i="17"/>
  <c r="J76" i="17"/>
  <c r="G67" i="17"/>
  <c r="H67" i="17"/>
  <c r="G68" i="17"/>
  <c r="H68" i="17"/>
  <c r="G69" i="17"/>
  <c r="H69" i="17" s="1"/>
  <c r="G70" i="17"/>
  <c r="H70" i="17"/>
  <c r="G71" i="17"/>
  <c r="H71" i="17"/>
  <c r="H78" i="17" s="1"/>
  <c r="G72" i="17"/>
  <c r="H72" i="17"/>
  <c r="G73" i="17"/>
  <c r="H73" i="17" s="1"/>
  <c r="G74" i="17"/>
  <c r="H74" i="17"/>
  <c r="G75" i="17"/>
  <c r="H75" i="17"/>
  <c r="G76" i="17"/>
  <c r="H76" i="17"/>
  <c r="AC62" i="17"/>
  <c r="AD62" i="17" s="1"/>
  <c r="AA62" i="17"/>
  <c r="AB62" i="17"/>
  <c r="Y62" i="17"/>
  <c r="Z62" i="17"/>
  <c r="Z65" i="17" s="1"/>
  <c r="W62" i="17"/>
  <c r="X62" i="17"/>
  <c r="X65" i="17" s="1"/>
  <c r="U62" i="17"/>
  <c r="V62" i="17"/>
  <c r="V65" i="17" s="1"/>
  <c r="S62" i="17"/>
  <c r="T62" i="17" s="1"/>
  <c r="Q62" i="17"/>
  <c r="R62" i="17"/>
  <c r="R65" i="17" s="1"/>
  <c r="O62" i="17"/>
  <c r="P62" i="17"/>
  <c r="P65" i="17" s="1"/>
  <c r="M62" i="17"/>
  <c r="N62" i="17" s="1"/>
  <c r="N65" i="17" s="1"/>
  <c r="K62" i="17"/>
  <c r="L62" i="17" s="1"/>
  <c r="I62" i="17"/>
  <c r="J62" i="17"/>
  <c r="G62" i="17"/>
  <c r="H62" i="17"/>
  <c r="AC47" i="17"/>
  <c r="AD47" i="17"/>
  <c r="AD59" i="17" s="1"/>
  <c r="AC48" i="17"/>
  <c r="AD48" i="17" s="1"/>
  <c r="AC49" i="17"/>
  <c r="AD49" i="17"/>
  <c r="AC50" i="17"/>
  <c r="AD50" i="17"/>
  <c r="AC51" i="17"/>
  <c r="AD51" i="17"/>
  <c r="AC52" i="17"/>
  <c r="AD52" i="17" s="1"/>
  <c r="AC53" i="17"/>
  <c r="AD53" i="17"/>
  <c r="AC54" i="17"/>
  <c r="AD54" i="17"/>
  <c r="AC55" i="17"/>
  <c r="AD55" i="17"/>
  <c r="AD56" i="17"/>
  <c r="AC57" i="17"/>
  <c r="AD57" i="17"/>
  <c r="AA47" i="17"/>
  <c r="AB47" i="17" s="1"/>
  <c r="AA48" i="17"/>
  <c r="AB48" i="17" s="1"/>
  <c r="AA49" i="17"/>
  <c r="AB49" i="17"/>
  <c r="AA50" i="17"/>
  <c r="AB50" i="17"/>
  <c r="AA51" i="17"/>
  <c r="AB51" i="17" s="1"/>
  <c r="AA52" i="17"/>
  <c r="AB52" i="17" s="1"/>
  <c r="AA53" i="17"/>
  <c r="AB53" i="17"/>
  <c r="AA54" i="17"/>
  <c r="AB54" i="17"/>
  <c r="AA55" i="17"/>
  <c r="AB55" i="17" s="1"/>
  <c r="AB56" i="17"/>
  <c r="AA57" i="17"/>
  <c r="AB57" i="17"/>
  <c r="Y47" i="17"/>
  <c r="Z47" i="17" s="1"/>
  <c r="Y48" i="17"/>
  <c r="Z48" i="17"/>
  <c r="Y49" i="17"/>
  <c r="Z49" i="17"/>
  <c r="Y50" i="17"/>
  <c r="Z50" i="17"/>
  <c r="Y51" i="17"/>
  <c r="Z51" i="17" s="1"/>
  <c r="Y52" i="17"/>
  <c r="Z52" i="17"/>
  <c r="Y53" i="17"/>
  <c r="Z53" i="17"/>
  <c r="Y54" i="17"/>
  <c r="Z54" i="17"/>
  <c r="Y55" i="17"/>
  <c r="Z55" i="17" s="1"/>
  <c r="Z56" i="17"/>
  <c r="Y57" i="17"/>
  <c r="Z57" i="17" s="1"/>
  <c r="W47" i="17"/>
  <c r="X47" i="17" s="1"/>
  <c r="W48" i="17"/>
  <c r="X48" i="17"/>
  <c r="W49" i="17"/>
  <c r="X49" i="17"/>
  <c r="W50" i="17"/>
  <c r="X50" i="17" s="1"/>
  <c r="W51" i="17"/>
  <c r="X51" i="17" s="1"/>
  <c r="W52" i="17"/>
  <c r="X52" i="17"/>
  <c r="W53" i="17"/>
  <c r="X53" i="17"/>
  <c r="W54" i="17"/>
  <c r="X54" i="17" s="1"/>
  <c r="W55" i="17"/>
  <c r="X55" i="17" s="1"/>
  <c r="X56" i="17"/>
  <c r="W57" i="17"/>
  <c r="X57" i="17" s="1"/>
  <c r="U47" i="17"/>
  <c r="V47" i="17"/>
  <c r="U48" i="17"/>
  <c r="V48" i="17"/>
  <c r="U49" i="17"/>
  <c r="V49" i="17"/>
  <c r="U50" i="17"/>
  <c r="V50" i="17" s="1"/>
  <c r="U51" i="17"/>
  <c r="V51" i="17"/>
  <c r="U52" i="17"/>
  <c r="V52" i="17"/>
  <c r="U53" i="17"/>
  <c r="V53" i="17"/>
  <c r="U54" i="17"/>
  <c r="V54" i="17" s="1"/>
  <c r="U55" i="17"/>
  <c r="V55" i="17"/>
  <c r="V56" i="17"/>
  <c r="U57" i="17"/>
  <c r="V57" i="17" s="1"/>
  <c r="S47" i="17"/>
  <c r="T47" i="17"/>
  <c r="S48" i="17"/>
  <c r="T48" i="17"/>
  <c r="S49" i="17"/>
  <c r="T49" i="17" s="1"/>
  <c r="S50" i="17"/>
  <c r="T50" i="17" s="1"/>
  <c r="S51" i="17"/>
  <c r="T51" i="17"/>
  <c r="S52" i="17"/>
  <c r="T52" i="17"/>
  <c r="S53" i="17"/>
  <c r="T53" i="17" s="1"/>
  <c r="S54" i="17"/>
  <c r="T54" i="17" s="1"/>
  <c r="S55" i="17"/>
  <c r="T55" i="17" s="1"/>
  <c r="T56" i="17"/>
  <c r="S57" i="17"/>
  <c r="T57" i="17"/>
  <c r="Q47" i="17"/>
  <c r="R47" i="17"/>
  <c r="Q48" i="17"/>
  <c r="R48" i="17"/>
  <c r="R60" i="17" s="1"/>
  <c r="Q49" i="17"/>
  <c r="R49" i="17" s="1"/>
  <c r="Q50" i="17"/>
  <c r="R50" i="17"/>
  <c r="Q51" i="17"/>
  <c r="R51" i="17"/>
  <c r="Q52" i="17"/>
  <c r="R52" i="17"/>
  <c r="Q53" i="17"/>
  <c r="R53" i="17" s="1"/>
  <c r="Q54" i="17"/>
  <c r="R54" i="17"/>
  <c r="Q55" i="17"/>
  <c r="R55" i="17"/>
  <c r="R56" i="17"/>
  <c r="Q57" i="17"/>
  <c r="R57" i="17" s="1"/>
  <c r="O47" i="17"/>
  <c r="P47" i="17"/>
  <c r="O48" i="17"/>
  <c r="P48" i="17" s="1"/>
  <c r="O49" i="17"/>
  <c r="P49" i="17" s="1"/>
  <c r="O50" i="17"/>
  <c r="P50" i="17"/>
  <c r="O51" i="17"/>
  <c r="P51" i="17"/>
  <c r="O52" i="17"/>
  <c r="P52" i="17" s="1"/>
  <c r="O53" i="17"/>
  <c r="P53" i="17" s="1"/>
  <c r="P58" i="17" s="1"/>
  <c r="O54" i="17"/>
  <c r="P54" i="17"/>
  <c r="O55" i="17"/>
  <c r="P55" i="17"/>
  <c r="P56" i="17"/>
  <c r="O57" i="17"/>
  <c r="P57" i="17"/>
  <c r="M47" i="17"/>
  <c r="N47" i="17"/>
  <c r="M48" i="17"/>
  <c r="N48" i="17" s="1"/>
  <c r="M49" i="17"/>
  <c r="N49" i="17"/>
  <c r="M50" i="17"/>
  <c r="N50" i="17"/>
  <c r="M51" i="17"/>
  <c r="N51" i="17"/>
  <c r="N58" i="17" s="1"/>
  <c r="M52" i="17"/>
  <c r="N52" i="17" s="1"/>
  <c r="M53" i="17"/>
  <c r="N53" i="17"/>
  <c r="M54" i="17"/>
  <c r="N54" i="17"/>
  <c r="M55" i="17"/>
  <c r="N55" i="17"/>
  <c r="N56" i="17"/>
  <c r="M57" i="17"/>
  <c r="N57" i="17"/>
  <c r="K47" i="17"/>
  <c r="L47" i="17" s="1"/>
  <c r="K48" i="17"/>
  <c r="L48" i="17" s="1"/>
  <c r="K49" i="17"/>
  <c r="L49" i="17" s="1"/>
  <c r="K50" i="17"/>
  <c r="L50" i="17"/>
  <c r="K51" i="17"/>
  <c r="L51" i="17" s="1"/>
  <c r="K52" i="17"/>
  <c r="L52" i="17" s="1"/>
  <c r="K53" i="17"/>
  <c r="L53" i="17"/>
  <c r="K54" i="17"/>
  <c r="L54" i="17"/>
  <c r="K55" i="17"/>
  <c r="L55" i="17" s="1"/>
  <c r="L56" i="17"/>
  <c r="K57" i="17"/>
  <c r="L57" i="17"/>
  <c r="I47" i="17"/>
  <c r="J47" i="17" s="1"/>
  <c r="I48" i="17"/>
  <c r="J48" i="17"/>
  <c r="I49" i="17"/>
  <c r="J49" i="17"/>
  <c r="I50" i="17"/>
  <c r="J50" i="17"/>
  <c r="I51" i="17"/>
  <c r="J51" i="17" s="1"/>
  <c r="I52" i="17"/>
  <c r="J52" i="17"/>
  <c r="I53" i="17"/>
  <c r="J53" i="17"/>
  <c r="I54" i="17"/>
  <c r="J54" i="17"/>
  <c r="I55" i="17"/>
  <c r="J55" i="17" s="1"/>
  <c r="J56" i="17"/>
  <c r="I57" i="17"/>
  <c r="J57" i="17" s="1"/>
  <c r="G47" i="17"/>
  <c r="H47" i="17" s="1"/>
  <c r="G48" i="17"/>
  <c r="H48" i="17" s="1"/>
  <c r="G49" i="17"/>
  <c r="H49" i="17"/>
  <c r="G50" i="17"/>
  <c r="H50" i="17" s="1"/>
  <c r="G51" i="17"/>
  <c r="H51" i="17" s="1"/>
  <c r="H59" i="17" s="1"/>
  <c r="G52" i="17"/>
  <c r="H52" i="17"/>
  <c r="G53" i="17"/>
  <c r="H53" i="17"/>
  <c r="G54" i="17"/>
  <c r="H54" i="17" s="1"/>
  <c r="G55" i="17"/>
  <c r="H55" i="17"/>
  <c r="H56" i="17"/>
  <c r="G57" i="17"/>
  <c r="H57" i="17" s="1"/>
  <c r="AC24" i="17"/>
  <c r="AD24" i="17" s="1"/>
  <c r="AC25" i="17"/>
  <c r="AD25" i="17"/>
  <c r="AC26" i="17"/>
  <c r="AD26" i="17"/>
  <c r="AC27" i="17"/>
  <c r="AD27" i="17" s="1"/>
  <c r="AC28" i="17"/>
  <c r="AD28" i="17"/>
  <c r="AC29" i="17"/>
  <c r="AD29" i="17"/>
  <c r="AC30" i="17"/>
  <c r="AD30" i="17" s="1"/>
  <c r="AC31" i="17"/>
  <c r="AD31" i="17" s="1"/>
  <c r="AC32" i="17"/>
  <c r="AD32" i="17"/>
  <c r="AC33" i="17"/>
  <c r="AD33" i="17"/>
  <c r="AC34" i="17"/>
  <c r="AD34" i="17" s="1"/>
  <c r="AC35" i="17"/>
  <c r="AD35" i="17" s="1"/>
  <c r="AC36" i="17"/>
  <c r="AD36" i="17" s="1"/>
  <c r="AC37" i="17"/>
  <c r="AD37" i="17"/>
  <c r="AC38" i="17"/>
  <c r="AD38" i="17"/>
  <c r="AC39" i="17"/>
  <c r="AD39" i="17" s="1"/>
  <c r="AC40" i="17"/>
  <c r="AD40" i="17" s="1"/>
  <c r="AC41" i="17"/>
  <c r="AD41" i="17"/>
  <c r="AC42" i="17"/>
  <c r="AD42" i="17" s="1"/>
  <c r="AA24" i="17"/>
  <c r="AB24" i="17" s="1"/>
  <c r="AA25" i="17"/>
  <c r="AB25" i="17"/>
  <c r="AA26" i="17"/>
  <c r="AB26" i="17"/>
  <c r="AA27" i="17"/>
  <c r="AB27" i="17"/>
  <c r="AA28" i="17"/>
  <c r="AB28" i="17" s="1"/>
  <c r="AA29" i="17"/>
  <c r="AB29" i="17" s="1"/>
  <c r="AA30" i="17"/>
  <c r="AB30" i="17"/>
  <c r="AA31" i="17"/>
  <c r="AB31" i="17"/>
  <c r="AA32" i="17"/>
  <c r="AB32" i="17" s="1"/>
  <c r="AA33" i="17"/>
  <c r="AB33" i="17" s="1"/>
  <c r="AA34" i="17"/>
  <c r="AB34" i="17"/>
  <c r="AA35" i="17"/>
  <c r="AB35" i="17"/>
  <c r="AA36" i="17"/>
  <c r="AB36" i="17" s="1"/>
  <c r="AA37" i="17"/>
  <c r="AB37" i="17"/>
  <c r="AA38" i="17"/>
  <c r="AB38" i="17" s="1"/>
  <c r="AA39" i="17"/>
  <c r="AB39" i="17"/>
  <c r="AA40" i="17"/>
  <c r="AB40" i="17" s="1"/>
  <c r="AA41" i="17"/>
  <c r="AB41" i="17" s="1"/>
  <c r="AA42" i="17"/>
  <c r="AB42" i="17" s="1"/>
  <c r="Y24" i="17"/>
  <c r="Z24" i="17"/>
  <c r="Y25" i="17"/>
  <c r="Z25" i="17" s="1"/>
  <c r="Y26" i="17"/>
  <c r="Z26" i="17"/>
  <c r="Y27" i="17"/>
  <c r="Z27" i="17"/>
  <c r="Z45" i="17" s="1"/>
  <c r="Y28" i="17"/>
  <c r="Z28" i="17"/>
  <c r="Y29" i="17"/>
  <c r="Z29" i="17" s="1"/>
  <c r="Y30" i="17"/>
  <c r="Z30" i="17" s="1"/>
  <c r="Y31" i="17"/>
  <c r="Z31" i="17" s="1"/>
  <c r="Y32" i="17"/>
  <c r="Z32" i="17"/>
  <c r="Y33" i="17"/>
  <c r="Z33" i="17" s="1"/>
  <c r="Y34" i="17"/>
  <c r="Z34" i="17" s="1"/>
  <c r="Y35" i="17"/>
  <c r="Z35" i="17"/>
  <c r="Y36" i="17"/>
  <c r="Z36" i="17"/>
  <c r="Y37" i="17"/>
  <c r="Z37" i="17" s="1"/>
  <c r="Y38" i="17"/>
  <c r="Z38" i="17"/>
  <c r="Y39" i="17"/>
  <c r="Z39" i="17" s="1"/>
  <c r="Y40" i="17"/>
  <c r="Z40" i="17"/>
  <c r="Y41" i="17"/>
  <c r="Z41" i="17" s="1"/>
  <c r="Y42" i="17"/>
  <c r="Z42" i="17" s="1"/>
  <c r="W24" i="17"/>
  <c r="X24" i="17" s="1"/>
  <c r="W25" i="17"/>
  <c r="X25" i="17"/>
  <c r="W26" i="17"/>
  <c r="X26" i="17" s="1"/>
  <c r="W27" i="17"/>
  <c r="X27" i="17" s="1"/>
  <c r="W28" i="17"/>
  <c r="X28" i="17"/>
  <c r="W29" i="17"/>
  <c r="X29" i="17"/>
  <c r="W30" i="17"/>
  <c r="X30" i="17" s="1"/>
  <c r="W31" i="17"/>
  <c r="X31" i="17"/>
  <c r="W32" i="17"/>
  <c r="X32" i="17" s="1"/>
  <c r="W33" i="17"/>
  <c r="X33" i="17"/>
  <c r="W34" i="17"/>
  <c r="X34" i="17" s="1"/>
  <c r="W35" i="17"/>
  <c r="X35" i="17" s="1"/>
  <c r="W36" i="17"/>
  <c r="X36" i="17" s="1"/>
  <c r="W37" i="17"/>
  <c r="X37" i="17"/>
  <c r="W38" i="17"/>
  <c r="X38" i="17" s="1"/>
  <c r="W39" i="17"/>
  <c r="X39" i="17"/>
  <c r="W40" i="17"/>
  <c r="X40" i="17"/>
  <c r="W41" i="17"/>
  <c r="X41" i="17"/>
  <c r="W42" i="17"/>
  <c r="X42" i="17" s="1"/>
  <c r="U24" i="17"/>
  <c r="V24" i="17" s="1"/>
  <c r="U25" i="17"/>
  <c r="V25" i="17" s="1"/>
  <c r="U26" i="17"/>
  <c r="V26" i="17"/>
  <c r="U27" i="17"/>
  <c r="V27" i="17" s="1"/>
  <c r="U28" i="17"/>
  <c r="V28" i="17" s="1"/>
  <c r="U29" i="17"/>
  <c r="V29" i="17"/>
  <c r="U30" i="17"/>
  <c r="V30" i="17"/>
  <c r="U31" i="17"/>
  <c r="V31" i="17" s="1"/>
  <c r="U32" i="17"/>
  <c r="V32" i="17"/>
  <c r="U33" i="17"/>
  <c r="V33" i="17" s="1"/>
  <c r="U34" i="17"/>
  <c r="V34" i="17"/>
  <c r="U35" i="17"/>
  <c r="V35" i="17" s="1"/>
  <c r="U36" i="17"/>
  <c r="V36" i="17" s="1"/>
  <c r="U37" i="17"/>
  <c r="V37" i="17" s="1"/>
  <c r="U38" i="17"/>
  <c r="V38" i="17"/>
  <c r="U39" i="17"/>
  <c r="V39" i="17" s="1"/>
  <c r="U40" i="17"/>
  <c r="V40" i="17" s="1"/>
  <c r="U41" i="17"/>
  <c r="V41" i="17"/>
  <c r="U42" i="17"/>
  <c r="V42" i="17"/>
  <c r="S24" i="17"/>
  <c r="T24" i="17" s="1"/>
  <c r="S25" i="17"/>
  <c r="T25" i="17"/>
  <c r="S26" i="17"/>
  <c r="T26" i="17" s="1"/>
  <c r="S27" i="17"/>
  <c r="T27" i="17"/>
  <c r="S28" i="17"/>
  <c r="T28" i="17" s="1"/>
  <c r="S29" i="17"/>
  <c r="T29" i="17" s="1"/>
  <c r="S30" i="17"/>
  <c r="T30" i="17" s="1"/>
  <c r="S31" i="17"/>
  <c r="T31" i="17"/>
  <c r="S32" i="17"/>
  <c r="T32" i="17" s="1"/>
  <c r="S33" i="17"/>
  <c r="T33" i="17"/>
  <c r="S34" i="17"/>
  <c r="T34" i="17"/>
  <c r="S35" i="17"/>
  <c r="T35" i="17"/>
  <c r="S36" i="17"/>
  <c r="T36" i="17" s="1"/>
  <c r="S37" i="17"/>
  <c r="T37" i="17" s="1"/>
  <c r="S38" i="17"/>
  <c r="T38" i="17" s="1"/>
  <c r="S39" i="17"/>
  <c r="T39" i="17"/>
  <c r="S40" i="17"/>
  <c r="T40" i="17" s="1"/>
  <c r="S41" i="17"/>
  <c r="T41" i="17" s="1"/>
  <c r="S42" i="17"/>
  <c r="T42" i="17"/>
  <c r="Q24" i="17"/>
  <c r="R24" i="17"/>
  <c r="Q25" i="17"/>
  <c r="R25" i="17" s="1"/>
  <c r="Q26" i="17"/>
  <c r="R26" i="17"/>
  <c r="Q27" i="17"/>
  <c r="R27" i="17" s="1"/>
  <c r="Q28" i="17"/>
  <c r="R28" i="17"/>
  <c r="Q29" i="17"/>
  <c r="R29" i="17" s="1"/>
  <c r="Q30" i="17"/>
  <c r="R30" i="17" s="1"/>
  <c r="Q31" i="17"/>
  <c r="R31" i="17" s="1"/>
  <c r="Q32" i="17"/>
  <c r="R32" i="17"/>
  <c r="Q33" i="17"/>
  <c r="R33" i="17" s="1"/>
  <c r="Q34" i="17"/>
  <c r="R34" i="17" s="1"/>
  <c r="Q35" i="17"/>
  <c r="R35" i="17"/>
  <c r="Q36" i="17"/>
  <c r="R36" i="17"/>
  <c r="Q37" i="17"/>
  <c r="R37" i="17" s="1"/>
  <c r="Q38" i="17"/>
  <c r="R38" i="17"/>
  <c r="Q39" i="17"/>
  <c r="R39" i="17" s="1"/>
  <c r="Q40" i="17"/>
  <c r="R40" i="17"/>
  <c r="Q41" i="17"/>
  <c r="R41" i="17" s="1"/>
  <c r="Q42" i="17"/>
  <c r="R42" i="17" s="1"/>
  <c r="O24" i="17"/>
  <c r="P24" i="17" s="1"/>
  <c r="O25" i="17"/>
  <c r="P25" i="17"/>
  <c r="O26" i="17"/>
  <c r="P26" i="17" s="1"/>
  <c r="O27" i="17"/>
  <c r="P27" i="17"/>
  <c r="O28" i="17"/>
  <c r="P28" i="17"/>
  <c r="O29" i="17"/>
  <c r="P29" i="17"/>
  <c r="O30" i="17"/>
  <c r="P30" i="17" s="1"/>
  <c r="O31" i="17"/>
  <c r="P31" i="17" s="1"/>
  <c r="O32" i="17"/>
  <c r="P32" i="17" s="1"/>
  <c r="O33" i="17"/>
  <c r="P33" i="17"/>
  <c r="O34" i="17"/>
  <c r="P34" i="17" s="1"/>
  <c r="O35" i="17"/>
  <c r="P35" i="17" s="1"/>
  <c r="O36" i="17"/>
  <c r="P36" i="17"/>
  <c r="O37" i="17"/>
  <c r="P37" i="17"/>
  <c r="O38" i="17"/>
  <c r="P38" i="17" s="1"/>
  <c r="O39" i="17"/>
  <c r="P39" i="17"/>
  <c r="O40" i="17"/>
  <c r="P40" i="17" s="1"/>
  <c r="O41" i="17"/>
  <c r="P41" i="17"/>
  <c r="O42" i="17"/>
  <c r="P42" i="17" s="1"/>
  <c r="M24" i="17"/>
  <c r="N24" i="17" s="1"/>
  <c r="M25" i="17"/>
  <c r="N25" i="17" s="1"/>
  <c r="M26" i="17"/>
  <c r="N26" i="17"/>
  <c r="M27" i="17"/>
  <c r="N27" i="17" s="1"/>
  <c r="M28" i="17"/>
  <c r="N28" i="17" s="1"/>
  <c r="M29" i="17"/>
  <c r="N29" i="17"/>
  <c r="M30" i="17"/>
  <c r="N30" i="17"/>
  <c r="M31" i="17"/>
  <c r="N31" i="17" s="1"/>
  <c r="M32" i="17"/>
  <c r="N32" i="17"/>
  <c r="M33" i="17"/>
  <c r="N33" i="17" s="1"/>
  <c r="M34" i="17"/>
  <c r="N34" i="17"/>
  <c r="M35" i="17"/>
  <c r="N35" i="17" s="1"/>
  <c r="M36" i="17"/>
  <c r="N36" i="17" s="1"/>
  <c r="M37" i="17"/>
  <c r="N37" i="17" s="1"/>
  <c r="M38" i="17"/>
  <c r="N38" i="17"/>
  <c r="M39" i="17"/>
  <c r="N39" i="17" s="1"/>
  <c r="M40" i="17"/>
  <c r="N40" i="17"/>
  <c r="M41" i="17"/>
  <c r="N41" i="17"/>
  <c r="M42" i="17"/>
  <c r="N42" i="17"/>
  <c r="K24" i="17"/>
  <c r="L24" i="17" s="1"/>
  <c r="K25" i="17"/>
  <c r="L25" i="17" s="1"/>
  <c r="K26" i="17"/>
  <c r="L26" i="17" s="1"/>
  <c r="K27" i="17"/>
  <c r="L27" i="17"/>
  <c r="K28" i="17"/>
  <c r="L28" i="17" s="1"/>
  <c r="K29" i="17"/>
  <c r="L29" i="17" s="1"/>
  <c r="K30" i="17"/>
  <c r="L30" i="17"/>
  <c r="K31" i="17"/>
  <c r="L31" i="17"/>
  <c r="K32" i="17"/>
  <c r="L32" i="17" s="1"/>
  <c r="K33" i="17"/>
  <c r="L33" i="17"/>
  <c r="K34" i="17"/>
  <c r="L34" i="17" s="1"/>
  <c r="K35" i="17"/>
  <c r="L35" i="17"/>
  <c r="K36" i="17"/>
  <c r="L36" i="17" s="1"/>
  <c r="K37" i="17"/>
  <c r="L37" i="17" s="1"/>
  <c r="K38" i="17"/>
  <c r="L38" i="17" s="1"/>
  <c r="K39" i="17"/>
  <c r="L39" i="17"/>
  <c r="K40" i="17"/>
  <c r="L40" i="17" s="1"/>
  <c r="K41" i="17"/>
  <c r="L41" i="17" s="1"/>
  <c r="K42" i="17"/>
  <c r="L42" i="17"/>
  <c r="I24" i="17"/>
  <c r="J24" i="17"/>
  <c r="I25" i="17"/>
  <c r="J25" i="17" s="1"/>
  <c r="I26" i="17"/>
  <c r="J26" i="17"/>
  <c r="I27" i="17"/>
  <c r="J27" i="17" s="1"/>
  <c r="I28" i="17"/>
  <c r="J28" i="17"/>
  <c r="I29" i="17"/>
  <c r="J29" i="17" s="1"/>
  <c r="I30" i="17"/>
  <c r="J30" i="17" s="1"/>
  <c r="I31" i="17"/>
  <c r="J31" i="17" s="1"/>
  <c r="I32" i="17"/>
  <c r="J32" i="17"/>
  <c r="I33" i="17"/>
  <c r="J33" i="17" s="1"/>
  <c r="I34" i="17"/>
  <c r="J34" i="17"/>
  <c r="I35" i="17"/>
  <c r="J35" i="17"/>
  <c r="I36" i="17"/>
  <c r="J36" i="17"/>
  <c r="I37" i="17"/>
  <c r="J37" i="17" s="1"/>
  <c r="I38" i="17"/>
  <c r="J38" i="17" s="1"/>
  <c r="I39" i="17"/>
  <c r="J39" i="17" s="1"/>
  <c r="I40" i="17"/>
  <c r="J40" i="17"/>
  <c r="I41" i="17"/>
  <c r="J41" i="17" s="1"/>
  <c r="I42" i="17"/>
  <c r="J42" i="17" s="1"/>
  <c r="G24" i="17"/>
  <c r="H24" i="17"/>
  <c r="G25" i="17"/>
  <c r="H25" i="17"/>
  <c r="G26" i="17"/>
  <c r="H26" i="17" s="1"/>
  <c r="G27" i="17"/>
  <c r="H27" i="17"/>
  <c r="G28" i="17"/>
  <c r="H28" i="17" s="1"/>
  <c r="G29" i="17"/>
  <c r="H29" i="17"/>
  <c r="G30" i="17"/>
  <c r="H30" i="17" s="1"/>
  <c r="G31" i="17"/>
  <c r="H31" i="17" s="1"/>
  <c r="G32" i="17"/>
  <c r="H32" i="17" s="1"/>
  <c r="G33" i="17"/>
  <c r="H33" i="17"/>
  <c r="G34" i="17"/>
  <c r="H34" i="17" s="1"/>
  <c r="G35" i="17"/>
  <c r="H35" i="17" s="1"/>
  <c r="G36" i="17"/>
  <c r="H36" i="17"/>
  <c r="G37" i="17"/>
  <c r="H37" i="17"/>
  <c r="G38" i="17"/>
  <c r="H38" i="17" s="1"/>
  <c r="G39" i="17"/>
  <c r="H39" i="17"/>
  <c r="G40" i="17"/>
  <c r="H40" i="17" s="1"/>
  <c r="G41" i="17"/>
  <c r="H41" i="17"/>
  <c r="G42" i="17"/>
  <c r="H42" i="17" s="1"/>
  <c r="AC6" i="17"/>
  <c r="AD6" i="17" s="1"/>
  <c r="AC7" i="17"/>
  <c r="AD7" i="17" s="1"/>
  <c r="AC8" i="17"/>
  <c r="AD8" i="17"/>
  <c r="AC9" i="17"/>
  <c r="AD9" i="17" s="1"/>
  <c r="AC10" i="17"/>
  <c r="AD10" i="17"/>
  <c r="AC11" i="17"/>
  <c r="AD11" i="17"/>
  <c r="AC12" i="17"/>
  <c r="AD12" i="17"/>
  <c r="AC13" i="17"/>
  <c r="AD13" i="17" s="1"/>
  <c r="AC14" i="17"/>
  <c r="AD14" i="17" s="1"/>
  <c r="AC15" i="17"/>
  <c r="AD15" i="17" s="1"/>
  <c r="AC16" i="17"/>
  <c r="AD16" i="17"/>
  <c r="AC17" i="17"/>
  <c r="AD17" i="17" s="1"/>
  <c r="AC18" i="17"/>
  <c r="AD18" i="17" s="1"/>
  <c r="AC19" i="17"/>
  <c r="AD19" i="17"/>
  <c r="AA6" i="17"/>
  <c r="AB6" i="17"/>
  <c r="AA7" i="17"/>
  <c r="AB7" i="17" s="1"/>
  <c r="AA8" i="17"/>
  <c r="AB8" i="17"/>
  <c r="AA9" i="17"/>
  <c r="AB9" i="17" s="1"/>
  <c r="AA10" i="17"/>
  <c r="AB10" i="17"/>
  <c r="AA11" i="17"/>
  <c r="AB11" i="17" s="1"/>
  <c r="AA12" i="17"/>
  <c r="AB12" i="17" s="1"/>
  <c r="AA13" i="17"/>
  <c r="AB13" i="17" s="1"/>
  <c r="AA14" i="17"/>
  <c r="AB14" i="17"/>
  <c r="AA15" i="17"/>
  <c r="AB15" i="17" s="1"/>
  <c r="AA16" i="17"/>
  <c r="AB16" i="17" s="1"/>
  <c r="AA17" i="17"/>
  <c r="AB17" i="17"/>
  <c r="AA18" i="17"/>
  <c r="AB18" i="17"/>
  <c r="AA19" i="17"/>
  <c r="AB19" i="17" s="1"/>
  <c r="Y6" i="17"/>
  <c r="Z6" i="17"/>
  <c r="Y7" i="17"/>
  <c r="Z7" i="17" s="1"/>
  <c r="Y8" i="17"/>
  <c r="Z8" i="17"/>
  <c r="Y9" i="17"/>
  <c r="Z9" i="17" s="1"/>
  <c r="Y10" i="17"/>
  <c r="Z10" i="17" s="1"/>
  <c r="Y11" i="17"/>
  <c r="Z11" i="17" s="1"/>
  <c r="Y12" i="17"/>
  <c r="Z12" i="17"/>
  <c r="Y13" i="17"/>
  <c r="Z13" i="17" s="1"/>
  <c r="Y14" i="17"/>
  <c r="Z14" i="17"/>
  <c r="Y15" i="17"/>
  <c r="Z15" i="17"/>
  <c r="Y16" i="17"/>
  <c r="Z16" i="17"/>
  <c r="Y17" i="17"/>
  <c r="Z17" i="17" s="1"/>
  <c r="Y18" i="17"/>
  <c r="Z18" i="17" s="1"/>
  <c r="Y19" i="17"/>
  <c r="Z19" i="17" s="1"/>
  <c r="W6" i="17"/>
  <c r="X6" i="17"/>
  <c r="W7" i="17"/>
  <c r="X7" i="17" s="1"/>
  <c r="W8" i="17"/>
  <c r="X8" i="17" s="1"/>
  <c r="W9" i="17"/>
  <c r="X9" i="17"/>
  <c r="W10" i="17"/>
  <c r="X10" i="17"/>
  <c r="W11" i="17"/>
  <c r="X11" i="17" s="1"/>
  <c r="W12" i="17"/>
  <c r="X12" i="17"/>
  <c r="W13" i="17"/>
  <c r="X13" i="17" s="1"/>
  <c r="W14" i="17"/>
  <c r="X14" i="17"/>
  <c r="W15" i="17"/>
  <c r="X15" i="17" s="1"/>
  <c r="W16" i="17"/>
  <c r="X16" i="17" s="1"/>
  <c r="W17" i="17"/>
  <c r="X17" i="17" s="1"/>
  <c r="W18" i="17"/>
  <c r="X18" i="17"/>
  <c r="W19" i="17"/>
  <c r="X19" i="17" s="1"/>
  <c r="U6" i="17"/>
  <c r="V6" i="17" s="1"/>
  <c r="U7" i="17"/>
  <c r="V7" i="17"/>
  <c r="U8" i="17"/>
  <c r="V8" i="17"/>
  <c r="U9" i="17"/>
  <c r="V9" i="17" s="1"/>
  <c r="U10" i="17"/>
  <c r="V10" i="17"/>
  <c r="U11" i="17"/>
  <c r="V11" i="17" s="1"/>
  <c r="U12" i="17"/>
  <c r="V12" i="17"/>
  <c r="U13" i="17"/>
  <c r="V13" i="17" s="1"/>
  <c r="U14" i="17"/>
  <c r="V14" i="17" s="1"/>
  <c r="U15" i="17"/>
  <c r="V15" i="17" s="1"/>
  <c r="U16" i="17"/>
  <c r="V16" i="17"/>
  <c r="U17" i="17"/>
  <c r="V17" i="17" s="1"/>
  <c r="U18" i="17"/>
  <c r="V18" i="17"/>
  <c r="U19" i="17"/>
  <c r="V19" i="17"/>
  <c r="S6" i="17"/>
  <c r="T6" i="17"/>
  <c r="S7" i="17"/>
  <c r="T7" i="17" s="1"/>
  <c r="S8" i="17"/>
  <c r="T8" i="17" s="1"/>
  <c r="S9" i="17"/>
  <c r="T9" i="17" s="1"/>
  <c r="S10" i="17"/>
  <c r="T10" i="17"/>
  <c r="S11" i="17"/>
  <c r="T11" i="17" s="1"/>
  <c r="S12" i="17"/>
  <c r="T12" i="17" s="1"/>
  <c r="S13" i="17"/>
  <c r="T13" i="17"/>
  <c r="S14" i="17"/>
  <c r="T14" i="17"/>
  <c r="S15" i="17"/>
  <c r="T15" i="17" s="1"/>
  <c r="S16" i="17"/>
  <c r="T16" i="17"/>
  <c r="S17" i="17"/>
  <c r="T17" i="17" s="1"/>
  <c r="S18" i="17"/>
  <c r="T18" i="17"/>
  <c r="S19" i="17"/>
  <c r="T19" i="17" s="1"/>
  <c r="Q6" i="17"/>
  <c r="R6" i="17" s="1"/>
  <c r="Q7" i="17"/>
  <c r="R7" i="17" s="1"/>
  <c r="Q8" i="17"/>
  <c r="R8" i="17"/>
  <c r="Q9" i="17"/>
  <c r="R9" i="17" s="1"/>
  <c r="Q10" i="17"/>
  <c r="R10" i="17" s="1"/>
  <c r="Q11" i="17"/>
  <c r="R11" i="17"/>
  <c r="Q12" i="17"/>
  <c r="R12" i="17"/>
  <c r="Q13" i="17"/>
  <c r="R13" i="17" s="1"/>
  <c r="Q14" i="17"/>
  <c r="R14" i="17"/>
  <c r="Q15" i="17"/>
  <c r="R15" i="17" s="1"/>
  <c r="Q16" i="17"/>
  <c r="R16" i="17"/>
  <c r="Q17" i="17"/>
  <c r="R17" i="17" s="1"/>
  <c r="Q18" i="17"/>
  <c r="R18" i="17" s="1"/>
  <c r="Q19" i="17"/>
  <c r="R19" i="17" s="1"/>
  <c r="O6" i="17"/>
  <c r="P6" i="17"/>
  <c r="O7" i="17"/>
  <c r="P7" i="17" s="1"/>
  <c r="O8" i="17"/>
  <c r="P8" i="17"/>
  <c r="O9" i="17"/>
  <c r="P9" i="17"/>
  <c r="O10" i="17"/>
  <c r="P10" i="17"/>
  <c r="O11" i="17"/>
  <c r="P11" i="17" s="1"/>
  <c r="O12" i="17"/>
  <c r="P12" i="17" s="1"/>
  <c r="O13" i="17"/>
  <c r="P13" i="17" s="1"/>
  <c r="O14" i="17"/>
  <c r="P14" i="17"/>
  <c r="O15" i="17"/>
  <c r="P15" i="17" s="1"/>
  <c r="O16" i="17"/>
  <c r="P16" i="17" s="1"/>
  <c r="O17" i="17"/>
  <c r="P17" i="17"/>
  <c r="O18" i="17"/>
  <c r="P18" i="17"/>
  <c r="O19" i="17"/>
  <c r="P19" i="17" s="1"/>
  <c r="M6" i="17"/>
  <c r="N6" i="17"/>
  <c r="M7" i="17"/>
  <c r="N7" i="17"/>
  <c r="M8" i="17"/>
  <c r="N8" i="17"/>
  <c r="M9" i="17"/>
  <c r="N9" i="17" s="1"/>
  <c r="M10" i="17"/>
  <c r="N10" i="17" s="1"/>
  <c r="M11" i="17"/>
  <c r="N11" i="17" s="1"/>
  <c r="M12" i="17"/>
  <c r="N12" i="17"/>
  <c r="M13" i="17"/>
  <c r="N13" i="17"/>
  <c r="M14" i="17"/>
  <c r="N14" i="17" s="1"/>
  <c r="M15" i="17"/>
  <c r="N15" i="17" s="1"/>
  <c r="M16" i="17"/>
  <c r="N16" i="17"/>
  <c r="M17" i="17"/>
  <c r="N17" i="17"/>
  <c r="M18" i="17"/>
  <c r="N18" i="17" s="1"/>
  <c r="M19" i="17"/>
  <c r="N19" i="17" s="1"/>
  <c r="K6" i="17"/>
  <c r="L6" i="17"/>
  <c r="K7" i="17"/>
  <c r="L7" i="17"/>
  <c r="K8" i="17"/>
  <c r="L8" i="17" s="1"/>
  <c r="K9" i="17"/>
  <c r="L9" i="17" s="1"/>
  <c r="K10" i="17"/>
  <c r="L10" i="17"/>
  <c r="K11" i="17"/>
  <c r="L11" i="17"/>
  <c r="K12" i="17"/>
  <c r="L12" i="17" s="1"/>
  <c r="K13" i="17"/>
  <c r="L13" i="17" s="1"/>
  <c r="K14" i="17"/>
  <c r="L14" i="17"/>
  <c r="K15" i="17"/>
  <c r="L15" i="17"/>
  <c r="K16" i="17"/>
  <c r="L16" i="17" s="1"/>
  <c r="K17" i="17"/>
  <c r="L17" i="17" s="1"/>
  <c r="K18" i="17"/>
  <c r="L18" i="17"/>
  <c r="K19" i="17"/>
  <c r="L19" i="17"/>
  <c r="I6" i="17"/>
  <c r="J6" i="17" s="1"/>
  <c r="I7" i="17"/>
  <c r="J7" i="17" s="1"/>
  <c r="I8" i="17"/>
  <c r="J8" i="17"/>
  <c r="I9" i="17"/>
  <c r="J9" i="17"/>
  <c r="I10" i="17"/>
  <c r="J10" i="17" s="1"/>
  <c r="I11" i="17"/>
  <c r="J11" i="17" s="1"/>
  <c r="I12" i="17"/>
  <c r="J12" i="17"/>
  <c r="I13" i="17"/>
  <c r="J13" i="17"/>
  <c r="I14" i="17"/>
  <c r="J14" i="17" s="1"/>
  <c r="I15" i="17"/>
  <c r="J15" i="17" s="1"/>
  <c r="I16" i="17"/>
  <c r="J16" i="17"/>
  <c r="I17" i="17"/>
  <c r="J17" i="17"/>
  <c r="I18" i="17"/>
  <c r="J18" i="17" s="1"/>
  <c r="I19" i="17"/>
  <c r="J19" i="17" s="1"/>
  <c r="G6" i="17"/>
  <c r="H6" i="17"/>
  <c r="G7" i="17"/>
  <c r="H7" i="17"/>
  <c r="G9" i="17"/>
  <c r="H9" i="17" s="1"/>
  <c r="H20" i="17" s="1"/>
  <c r="G10" i="17"/>
  <c r="H10" i="17" s="1"/>
  <c r="G11" i="17"/>
  <c r="H11" i="17"/>
  <c r="G12" i="17"/>
  <c r="H12" i="17"/>
  <c r="G13" i="17"/>
  <c r="H13" i="17" s="1"/>
  <c r="G14" i="17"/>
  <c r="H14" i="17" s="1"/>
  <c r="G15" i="17"/>
  <c r="H15" i="17"/>
  <c r="G16" i="17"/>
  <c r="H16" i="17"/>
  <c r="G17" i="17"/>
  <c r="H17" i="17" s="1"/>
  <c r="G18" i="17"/>
  <c r="H18" i="17" s="1"/>
  <c r="G19" i="17"/>
  <c r="H19" i="17"/>
  <c r="AC3" i="17"/>
  <c r="AA3" i="17"/>
  <c r="Y3" i="17"/>
  <c r="W3" i="17"/>
  <c r="U3" i="17"/>
  <c r="S3" i="17"/>
  <c r="Q3" i="17"/>
  <c r="O3" i="17"/>
  <c r="M3" i="17"/>
  <c r="K3" i="17"/>
  <c r="I3" i="17"/>
  <c r="G3" i="17"/>
  <c r="AD150" i="15"/>
  <c r="AB150" i="15"/>
  <c r="Z150" i="15"/>
  <c r="X150" i="15"/>
  <c r="V150" i="15"/>
  <c r="T150" i="15"/>
  <c r="R150" i="15"/>
  <c r="P150" i="15"/>
  <c r="N150" i="15"/>
  <c r="L150" i="15"/>
  <c r="J150" i="15"/>
  <c r="H150" i="15"/>
  <c r="AD149" i="15"/>
  <c r="AB149" i="15"/>
  <c r="Z149" i="15"/>
  <c r="X149" i="15"/>
  <c r="V149" i="15"/>
  <c r="T149" i="15"/>
  <c r="R149" i="15"/>
  <c r="P149" i="15"/>
  <c r="N149" i="15"/>
  <c r="L149" i="15"/>
  <c r="J149" i="15"/>
  <c r="H149" i="15"/>
  <c r="AD148" i="15"/>
  <c r="AB148" i="15"/>
  <c r="Z148" i="15"/>
  <c r="X148" i="15"/>
  <c r="V148" i="15"/>
  <c r="T148" i="15"/>
  <c r="R148" i="15"/>
  <c r="P148" i="15"/>
  <c r="N148" i="15"/>
  <c r="L148" i="15"/>
  <c r="J148" i="15"/>
  <c r="H148" i="15"/>
  <c r="AD147" i="15"/>
  <c r="AB147" i="15"/>
  <c r="Z147" i="15"/>
  <c r="X147" i="15"/>
  <c r="V147" i="15"/>
  <c r="T147" i="15"/>
  <c r="R147" i="15"/>
  <c r="P147" i="15"/>
  <c r="N147" i="15"/>
  <c r="L147" i="15"/>
  <c r="J147" i="15"/>
  <c r="H147" i="15"/>
  <c r="AD146" i="15"/>
  <c r="AB146" i="15"/>
  <c r="Z146" i="15"/>
  <c r="X146" i="15"/>
  <c r="V146" i="15"/>
  <c r="T146" i="15"/>
  <c r="R146" i="15"/>
  <c r="P146" i="15"/>
  <c r="N146" i="15"/>
  <c r="L146" i="15"/>
  <c r="J146" i="15"/>
  <c r="H146" i="15"/>
  <c r="AD145" i="15"/>
  <c r="AB145" i="15"/>
  <c r="Z145" i="15"/>
  <c r="X145" i="15"/>
  <c r="V145" i="15"/>
  <c r="T145" i="15"/>
  <c r="R145" i="15"/>
  <c r="P145" i="15"/>
  <c r="N145" i="15"/>
  <c r="L145" i="15"/>
  <c r="J145" i="15"/>
  <c r="H145" i="15"/>
  <c r="AD144" i="15"/>
  <c r="AB144" i="15"/>
  <c r="Z144" i="15"/>
  <c r="X144" i="15"/>
  <c r="V144" i="15"/>
  <c r="T144" i="15"/>
  <c r="R144" i="15"/>
  <c r="P144" i="15"/>
  <c r="N144" i="15"/>
  <c r="L144" i="15"/>
  <c r="J144" i="15"/>
  <c r="H144" i="15"/>
  <c r="AD143" i="15"/>
  <c r="AB143" i="15"/>
  <c r="Z143" i="15"/>
  <c r="X143" i="15"/>
  <c r="V143" i="15"/>
  <c r="T143" i="15"/>
  <c r="R143" i="15"/>
  <c r="P143" i="15"/>
  <c r="N143" i="15"/>
  <c r="L143" i="15"/>
  <c r="J143" i="15"/>
  <c r="H143" i="15"/>
  <c r="AD142" i="15"/>
  <c r="AB142" i="15"/>
  <c r="Z142" i="15"/>
  <c r="X142" i="15"/>
  <c r="V142" i="15"/>
  <c r="T142" i="15"/>
  <c r="R142" i="15"/>
  <c r="P142" i="15"/>
  <c r="N142" i="15"/>
  <c r="L142" i="15"/>
  <c r="J142" i="15"/>
  <c r="H142" i="15"/>
  <c r="AD140" i="15"/>
  <c r="AB140" i="15"/>
  <c r="Z140" i="15"/>
  <c r="X140" i="15"/>
  <c r="V140" i="15"/>
  <c r="T140" i="15"/>
  <c r="R140" i="15"/>
  <c r="P140" i="15"/>
  <c r="N140" i="15"/>
  <c r="L140" i="15"/>
  <c r="J140" i="15"/>
  <c r="H140" i="15"/>
  <c r="AD139" i="15"/>
  <c r="AB139" i="15"/>
  <c r="Z139" i="15"/>
  <c r="X139" i="15"/>
  <c r="V139" i="15"/>
  <c r="T139" i="15"/>
  <c r="R139" i="15"/>
  <c r="P139" i="15"/>
  <c r="N139" i="15"/>
  <c r="L139" i="15"/>
  <c r="J139" i="15"/>
  <c r="H139" i="15"/>
  <c r="AD138" i="15"/>
  <c r="AB138" i="15"/>
  <c r="Z138" i="15"/>
  <c r="X138" i="15"/>
  <c r="V138" i="15"/>
  <c r="T138" i="15"/>
  <c r="R138" i="15"/>
  <c r="P138" i="15"/>
  <c r="N138" i="15"/>
  <c r="L138" i="15"/>
  <c r="J138" i="15"/>
  <c r="H138" i="15"/>
  <c r="AD137" i="15"/>
  <c r="AB137" i="15"/>
  <c r="Z137" i="15"/>
  <c r="X137" i="15"/>
  <c r="V137" i="15"/>
  <c r="T137" i="15"/>
  <c r="R137" i="15"/>
  <c r="P137" i="15"/>
  <c r="N137" i="15"/>
  <c r="L137" i="15"/>
  <c r="J137" i="15"/>
  <c r="H137" i="15"/>
  <c r="AD136" i="15"/>
  <c r="AB136" i="15"/>
  <c r="Z136" i="15"/>
  <c r="X136" i="15"/>
  <c r="V136" i="15"/>
  <c r="T136" i="15"/>
  <c r="R136" i="15"/>
  <c r="P136" i="15"/>
  <c r="N136" i="15"/>
  <c r="L136" i="15"/>
  <c r="J136" i="15"/>
  <c r="H136" i="15"/>
  <c r="AD135" i="15"/>
  <c r="AB135" i="15"/>
  <c r="Z135" i="15"/>
  <c r="X135" i="15"/>
  <c r="V135" i="15"/>
  <c r="T135" i="15"/>
  <c r="R135" i="15"/>
  <c r="P135" i="15"/>
  <c r="N135" i="15"/>
  <c r="L135" i="15"/>
  <c r="J135" i="15"/>
  <c r="H135" i="15"/>
  <c r="AD134" i="15"/>
  <c r="AB134" i="15"/>
  <c r="Z134" i="15"/>
  <c r="X134" i="15"/>
  <c r="V134" i="15"/>
  <c r="T134" i="15"/>
  <c r="R134" i="15"/>
  <c r="P134" i="15"/>
  <c r="N134" i="15"/>
  <c r="L134" i="15"/>
  <c r="J134" i="15"/>
  <c r="H134" i="15"/>
  <c r="AD132" i="15"/>
  <c r="AB132" i="15"/>
  <c r="Z132" i="15"/>
  <c r="X132" i="15"/>
  <c r="V132" i="15"/>
  <c r="T132" i="15"/>
  <c r="R132" i="15"/>
  <c r="P132" i="15"/>
  <c r="N132" i="15"/>
  <c r="L132" i="15"/>
  <c r="J132" i="15"/>
  <c r="H132" i="15"/>
  <c r="AD131" i="15"/>
  <c r="AB131" i="15"/>
  <c r="Z131" i="15"/>
  <c r="X131" i="15"/>
  <c r="V131" i="15"/>
  <c r="T131" i="15"/>
  <c r="R131" i="15"/>
  <c r="P131" i="15"/>
  <c r="N131" i="15"/>
  <c r="L131" i="15"/>
  <c r="J131" i="15"/>
  <c r="H131" i="15"/>
  <c r="AD130" i="15"/>
  <c r="AB130" i="15"/>
  <c r="Z130" i="15"/>
  <c r="X130" i="15"/>
  <c r="V130" i="15"/>
  <c r="T130" i="15"/>
  <c r="R130" i="15"/>
  <c r="P130" i="15"/>
  <c r="N130" i="15"/>
  <c r="L130" i="15"/>
  <c r="J130" i="15"/>
  <c r="H130" i="15"/>
  <c r="AD129" i="15"/>
  <c r="AB129" i="15"/>
  <c r="Z129" i="15"/>
  <c r="X129" i="15"/>
  <c r="V129" i="15"/>
  <c r="T129" i="15"/>
  <c r="R129" i="15"/>
  <c r="P129" i="15"/>
  <c r="N129" i="15"/>
  <c r="L129" i="15"/>
  <c r="J129" i="15"/>
  <c r="H129" i="15"/>
  <c r="AD128" i="15"/>
  <c r="AB128" i="15"/>
  <c r="Z128" i="15"/>
  <c r="X128" i="15"/>
  <c r="V128" i="15"/>
  <c r="T128" i="15"/>
  <c r="R128" i="15"/>
  <c r="P128" i="15"/>
  <c r="N128" i="15"/>
  <c r="L128" i="15"/>
  <c r="J128" i="15"/>
  <c r="H128" i="15"/>
  <c r="AD127" i="15"/>
  <c r="AB127" i="15"/>
  <c r="Z127" i="15"/>
  <c r="X127" i="15"/>
  <c r="V127" i="15"/>
  <c r="T127" i="15"/>
  <c r="R127" i="15"/>
  <c r="P127" i="15"/>
  <c r="N127" i="15"/>
  <c r="L127" i="15"/>
  <c r="J127" i="15"/>
  <c r="H127" i="15"/>
  <c r="AD126" i="15"/>
  <c r="AB126" i="15"/>
  <c r="Z126" i="15"/>
  <c r="X126" i="15"/>
  <c r="V126" i="15"/>
  <c r="T126" i="15"/>
  <c r="R126" i="15"/>
  <c r="P126" i="15"/>
  <c r="N126" i="15"/>
  <c r="L126" i="15"/>
  <c r="J126" i="15"/>
  <c r="H126" i="15"/>
  <c r="AD125" i="15"/>
  <c r="AB125" i="15"/>
  <c r="Z125" i="15"/>
  <c r="X125" i="15"/>
  <c r="V125" i="15"/>
  <c r="T125" i="15"/>
  <c r="R125" i="15"/>
  <c r="P125" i="15"/>
  <c r="N125" i="15"/>
  <c r="L125" i="15"/>
  <c r="J125" i="15"/>
  <c r="H125" i="15"/>
  <c r="AD124" i="15"/>
  <c r="AB124" i="15"/>
  <c r="Z124" i="15"/>
  <c r="X124" i="15"/>
  <c r="V124" i="15"/>
  <c r="T124" i="15"/>
  <c r="R124" i="15"/>
  <c r="P124" i="15"/>
  <c r="N124" i="15"/>
  <c r="L124" i="15"/>
  <c r="J124" i="15"/>
  <c r="H124" i="15"/>
  <c r="AD123" i="15"/>
  <c r="AB123" i="15"/>
  <c r="Z123" i="15"/>
  <c r="X123" i="15"/>
  <c r="V123" i="15"/>
  <c r="T123" i="15"/>
  <c r="R123" i="15"/>
  <c r="P123" i="15"/>
  <c r="N123" i="15"/>
  <c r="L123" i="15"/>
  <c r="J123" i="15"/>
  <c r="H123" i="15"/>
  <c r="AD122" i="15"/>
  <c r="AB122" i="15"/>
  <c r="Z122" i="15"/>
  <c r="X122" i="15"/>
  <c r="V122" i="15"/>
  <c r="T122" i="15"/>
  <c r="R122" i="15"/>
  <c r="P122" i="15"/>
  <c r="N122" i="15"/>
  <c r="L122" i="15"/>
  <c r="J122" i="15"/>
  <c r="H122" i="15"/>
  <c r="AD120" i="15"/>
  <c r="AB120" i="15"/>
  <c r="Z120" i="15"/>
  <c r="X120" i="15"/>
  <c r="V120" i="15"/>
  <c r="T120" i="15"/>
  <c r="R120" i="15"/>
  <c r="P120" i="15"/>
  <c r="N120" i="15"/>
  <c r="L120" i="15"/>
  <c r="J120" i="15"/>
  <c r="H120" i="15"/>
  <c r="AD119" i="15"/>
  <c r="AB119" i="15"/>
  <c r="Z119" i="15"/>
  <c r="X119" i="15"/>
  <c r="V119" i="15"/>
  <c r="T119" i="15"/>
  <c r="R119" i="15"/>
  <c r="P119" i="15"/>
  <c r="N119" i="15"/>
  <c r="L119" i="15"/>
  <c r="J119" i="15"/>
  <c r="H119" i="15"/>
  <c r="AD118" i="15"/>
  <c r="AB118" i="15"/>
  <c r="Z118" i="15"/>
  <c r="X118" i="15"/>
  <c r="V118" i="15"/>
  <c r="T118" i="15"/>
  <c r="R118" i="15"/>
  <c r="P118" i="15"/>
  <c r="N118" i="15"/>
  <c r="L118" i="15"/>
  <c r="J118" i="15"/>
  <c r="H118" i="15"/>
  <c r="AD117" i="15"/>
  <c r="AB117" i="15"/>
  <c r="Z117" i="15"/>
  <c r="X117" i="15"/>
  <c r="V117" i="15"/>
  <c r="T117" i="15"/>
  <c r="R117" i="15"/>
  <c r="P117" i="15"/>
  <c r="N117" i="15"/>
  <c r="L117" i="15"/>
  <c r="J117" i="15"/>
  <c r="H117" i="15"/>
  <c r="AD116" i="15"/>
  <c r="AB116" i="15"/>
  <c r="Z116" i="15"/>
  <c r="X116" i="15"/>
  <c r="V116" i="15"/>
  <c r="T116" i="15"/>
  <c r="R116" i="15"/>
  <c r="P116" i="15"/>
  <c r="N116" i="15"/>
  <c r="L116" i="15"/>
  <c r="J116" i="15"/>
  <c r="H116" i="15"/>
  <c r="AD115" i="15"/>
  <c r="AB115" i="15"/>
  <c r="Z115" i="15"/>
  <c r="X115" i="15"/>
  <c r="V115" i="15"/>
  <c r="T115" i="15"/>
  <c r="R115" i="15"/>
  <c r="P115" i="15"/>
  <c r="N115" i="15"/>
  <c r="L115" i="15"/>
  <c r="J115" i="15"/>
  <c r="H115" i="15"/>
  <c r="AD114" i="15"/>
  <c r="AB114" i="15"/>
  <c r="Z114" i="15"/>
  <c r="X114" i="15"/>
  <c r="V114" i="15"/>
  <c r="T114" i="15"/>
  <c r="R114" i="15"/>
  <c r="P114" i="15"/>
  <c r="N114" i="15"/>
  <c r="L114" i="15"/>
  <c r="J114" i="15"/>
  <c r="H114" i="15"/>
  <c r="AD113" i="15"/>
  <c r="AB113" i="15"/>
  <c r="Z113" i="15"/>
  <c r="X113" i="15"/>
  <c r="V113" i="15"/>
  <c r="T113" i="15"/>
  <c r="R113" i="15"/>
  <c r="P113" i="15"/>
  <c r="N113" i="15"/>
  <c r="L113" i="15"/>
  <c r="J113" i="15"/>
  <c r="H113" i="15"/>
  <c r="AD112" i="15"/>
  <c r="AB112" i="15"/>
  <c r="Z112" i="15"/>
  <c r="X112" i="15"/>
  <c r="V112" i="15"/>
  <c r="T112" i="15"/>
  <c r="R112" i="15"/>
  <c r="P112" i="15"/>
  <c r="N112" i="15"/>
  <c r="L112" i="15"/>
  <c r="J112" i="15"/>
  <c r="H112" i="15"/>
  <c r="AD111" i="15"/>
  <c r="AB111" i="15"/>
  <c r="Z111" i="15"/>
  <c r="X111" i="15"/>
  <c r="V111" i="15"/>
  <c r="T111" i="15"/>
  <c r="R111" i="15"/>
  <c r="P111" i="15"/>
  <c r="N111" i="15"/>
  <c r="L111" i="15"/>
  <c r="J111" i="15"/>
  <c r="H111" i="15"/>
  <c r="AD110" i="15"/>
  <c r="AB110" i="15"/>
  <c r="Z110" i="15"/>
  <c r="X110" i="15"/>
  <c r="V110" i="15"/>
  <c r="T110" i="15"/>
  <c r="R110" i="15"/>
  <c r="P110" i="15"/>
  <c r="N110" i="15"/>
  <c r="L110" i="15"/>
  <c r="J110" i="15"/>
  <c r="H110" i="15"/>
  <c r="AD108" i="15"/>
  <c r="AB108" i="15"/>
  <c r="Z108" i="15"/>
  <c r="X108" i="15"/>
  <c r="V108" i="15"/>
  <c r="T108" i="15"/>
  <c r="R108" i="15"/>
  <c r="P108" i="15"/>
  <c r="N108" i="15"/>
  <c r="L108" i="15"/>
  <c r="J108" i="15"/>
  <c r="H108" i="15"/>
  <c r="AD107" i="15"/>
  <c r="AB107" i="15"/>
  <c r="Z107" i="15"/>
  <c r="X107" i="15"/>
  <c r="V107" i="15"/>
  <c r="T107" i="15"/>
  <c r="R107" i="15"/>
  <c r="P107" i="15"/>
  <c r="N107" i="15"/>
  <c r="L107" i="15"/>
  <c r="J107" i="15"/>
  <c r="H107" i="15"/>
  <c r="AD106" i="15"/>
  <c r="AB106" i="15"/>
  <c r="Z106" i="15"/>
  <c r="X106" i="15"/>
  <c r="V106" i="15"/>
  <c r="T106" i="15"/>
  <c r="R106" i="15"/>
  <c r="P106" i="15"/>
  <c r="N106" i="15"/>
  <c r="L106" i="15"/>
  <c r="J106" i="15"/>
  <c r="H106" i="15"/>
  <c r="AD105" i="15"/>
  <c r="AB105" i="15"/>
  <c r="Z105" i="15"/>
  <c r="X105" i="15"/>
  <c r="V105" i="15"/>
  <c r="T105" i="15"/>
  <c r="R105" i="15"/>
  <c r="P105" i="15"/>
  <c r="N105" i="15"/>
  <c r="L105" i="15"/>
  <c r="J105" i="15"/>
  <c r="H105" i="15"/>
  <c r="AD104" i="15"/>
  <c r="AB104" i="15"/>
  <c r="Z104" i="15"/>
  <c r="X104" i="15"/>
  <c r="V104" i="15"/>
  <c r="T104" i="15"/>
  <c r="R104" i="15"/>
  <c r="P104" i="15"/>
  <c r="N104" i="15"/>
  <c r="L104" i="15"/>
  <c r="J104" i="15"/>
  <c r="H104" i="15"/>
  <c r="AD103" i="15"/>
  <c r="AB103" i="15"/>
  <c r="Z103" i="15"/>
  <c r="X103" i="15"/>
  <c r="V103" i="15"/>
  <c r="T103" i="15"/>
  <c r="R103" i="15"/>
  <c r="P103" i="15"/>
  <c r="N103" i="15"/>
  <c r="L103" i="15"/>
  <c r="J103" i="15"/>
  <c r="H103" i="15"/>
  <c r="AD102" i="15"/>
  <c r="AB102" i="15"/>
  <c r="Z102" i="15"/>
  <c r="X102" i="15"/>
  <c r="V102" i="15"/>
  <c r="T102" i="15"/>
  <c r="R102" i="15"/>
  <c r="P102" i="15"/>
  <c r="N102" i="15"/>
  <c r="L102" i="15"/>
  <c r="J102" i="15"/>
  <c r="H102" i="15"/>
  <c r="AD101" i="15"/>
  <c r="AB101" i="15"/>
  <c r="Z101" i="15"/>
  <c r="X101" i="15"/>
  <c r="V101" i="15"/>
  <c r="T101" i="15"/>
  <c r="R101" i="15"/>
  <c r="P101" i="15"/>
  <c r="N101" i="15"/>
  <c r="L101" i="15"/>
  <c r="J101" i="15"/>
  <c r="H101" i="15"/>
  <c r="AD100" i="15"/>
  <c r="AB100" i="15"/>
  <c r="Z100" i="15"/>
  <c r="X100" i="15"/>
  <c r="V100" i="15"/>
  <c r="T100" i="15"/>
  <c r="R100" i="15"/>
  <c r="P100" i="15"/>
  <c r="N100" i="15"/>
  <c r="L100" i="15"/>
  <c r="J100" i="15"/>
  <c r="H100" i="15"/>
  <c r="AD99" i="15"/>
  <c r="AB99" i="15"/>
  <c r="Z99" i="15"/>
  <c r="X99" i="15"/>
  <c r="V99" i="15"/>
  <c r="T99" i="15"/>
  <c r="R99" i="15"/>
  <c r="P99" i="15"/>
  <c r="N99" i="15"/>
  <c r="L99" i="15"/>
  <c r="J99" i="15"/>
  <c r="H99" i="15"/>
  <c r="AD98" i="15"/>
  <c r="AB98" i="15"/>
  <c r="Z98" i="15"/>
  <c r="X98" i="15"/>
  <c r="V98" i="15"/>
  <c r="T98" i="15"/>
  <c r="R98" i="15"/>
  <c r="P98" i="15"/>
  <c r="N98" i="15"/>
  <c r="L98" i="15"/>
  <c r="J98" i="15"/>
  <c r="H98" i="15"/>
  <c r="AD97" i="15"/>
  <c r="AB97" i="15"/>
  <c r="Z97" i="15"/>
  <c r="X97" i="15"/>
  <c r="V97" i="15"/>
  <c r="T97" i="15"/>
  <c r="R97" i="15"/>
  <c r="P97" i="15"/>
  <c r="N97" i="15"/>
  <c r="L97" i="15"/>
  <c r="J97" i="15"/>
  <c r="H97" i="15"/>
  <c r="AD95" i="15"/>
  <c r="AB95" i="15"/>
  <c r="Z95" i="15"/>
  <c r="X95" i="15"/>
  <c r="V95" i="15"/>
  <c r="T95" i="15"/>
  <c r="R95" i="15"/>
  <c r="P95" i="15"/>
  <c r="N95" i="15"/>
  <c r="L95" i="15"/>
  <c r="J95" i="15"/>
  <c r="H95" i="15"/>
  <c r="AD93" i="15"/>
  <c r="AB93" i="15"/>
  <c r="Z93" i="15"/>
  <c r="X93" i="15"/>
  <c r="V93" i="15"/>
  <c r="T93" i="15"/>
  <c r="R93" i="15"/>
  <c r="P93" i="15"/>
  <c r="N93" i="15"/>
  <c r="L93" i="15"/>
  <c r="J93" i="15"/>
  <c r="H93" i="15"/>
  <c r="AD92" i="15"/>
  <c r="AB92" i="15"/>
  <c r="Z92" i="15"/>
  <c r="X92" i="15"/>
  <c r="V92" i="15"/>
  <c r="T92" i="15"/>
  <c r="R92" i="15"/>
  <c r="P92" i="15"/>
  <c r="N92" i="15"/>
  <c r="L92" i="15"/>
  <c r="J92" i="15"/>
  <c r="H92" i="15"/>
  <c r="AD90" i="15"/>
  <c r="AB90" i="15"/>
  <c r="Z90" i="15"/>
  <c r="X90" i="15"/>
  <c r="V90" i="15"/>
  <c r="T90" i="15"/>
  <c r="R90" i="15"/>
  <c r="P90" i="15"/>
  <c r="N90" i="15"/>
  <c r="L90" i="15"/>
  <c r="J90" i="15"/>
  <c r="H90" i="15"/>
  <c r="AD89" i="15"/>
  <c r="AB89" i="15"/>
  <c r="Z89" i="15"/>
  <c r="X89" i="15"/>
  <c r="V89" i="15"/>
  <c r="T89" i="15"/>
  <c r="R89" i="15"/>
  <c r="P89" i="15"/>
  <c r="N89" i="15"/>
  <c r="L89" i="15"/>
  <c r="J89" i="15"/>
  <c r="H89" i="15"/>
  <c r="AD88" i="15"/>
  <c r="AB88" i="15"/>
  <c r="Z88" i="15"/>
  <c r="X88" i="15"/>
  <c r="V88" i="15"/>
  <c r="T88" i="15"/>
  <c r="R88" i="15"/>
  <c r="P88" i="15"/>
  <c r="N88" i="15"/>
  <c r="L88" i="15"/>
  <c r="J88" i="15"/>
  <c r="H88" i="15"/>
  <c r="AD87" i="15"/>
  <c r="AB87" i="15"/>
  <c r="Z87" i="15"/>
  <c r="X87" i="15"/>
  <c r="V87" i="15"/>
  <c r="T87" i="15"/>
  <c r="R87" i="15"/>
  <c r="P87" i="15"/>
  <c r="N87" i="15"/>
  <c r="L87" i="15"/>
  <c r="J87" i="15"/>
  <c r="H87" i="15"/>
  <c r="AD86" i="15"/>
  <c r="AB86" i="15"/>
  <c r="Z86" i="15"/>
  <c r="X86" i="15"/>
  <c r="V86" i="15"/>
  <c r="T86" i="15"/>
  <c r="R86" i="15"/>
  <c r="P86" i="15"/>
  <c r="N86" i="15"/>
  <c r="L86" i="15"/>
  <c r="J86" i="15"/>
  <c r="H86" i="15"/>
  <c r="AD85" i="15"/>
  <c r="AB85" i="15"/>
  <c r="Z85" i="15"/>
  <c r="X85" i="15"/>
  <c r="V85" i="15"/>
  <c r="T85" i="15"/>
  <c r="R85" i="15"/>
  <c r="P85" i="15"/>
  <c r="N85" i="15"/>
  <c r="L85" i="15"/>
  <c r="J85" i="15"/>
  <c r="H85" i="15"/>
  <c r="AD84" i="15"/>
  <c r="AB84" i="15"/>
  <c r="Z84" i="15"/>
  <c r="X84" i="15"/>
  <c r="V84" i="15"/>
  <c r="T84" i="15"/>
  <c r="R84" i="15"/>
  <c r="P84" i="15"/>
  <c r="N84" i="15"/>
  <c r="L84" i="15"/>
  <c r="J84" i="15"/>
  <c r="H84" i="15"/>
  <c r="AD83" i="15"/>
  <c r="AB83" i="15"/>
  <c r="Z83" i="15"/>
  <c r="X83" i="15"/>
  <c r="V83" i="15"/>
  <c r="T83" i="15"/>
  <c r="R83" i="15"/>
  <c r="P83" i="15"/>
  <c r="N83" i="15"/>
  <c r="L83" i="15"/>
  <c r="J83" i="15"/>
  <c r="H83" i="15"/>
  <c r="AD82" i="15"/>
  <c r="AB82" i="15"/>
  <c r="Z82" i="15"/>
  <c r="X82" i="15"/>
  <c r="V82" i="15"/>
  <c r="T82" i="15"/>
  <c r="R82" i="15"/>
  <c r="P82" i="15"/>
  <c r="N82" i="15"/>
  <c r="L82" i="15"/>
  <c r="J82" i="15"/>
  <c r="H82" i="15"/>
  <c r="AD81" i="15"/>
  <c r="AB81" i="15"/>
  <c r="Z81" i="15"/>
  <c r="X81" i="15"/>
  <c r="V81" i="15"/>
  <c r="T81" i="15"/>
  <c r="R81" i="15"/>
  <c r="P81" i="15"/>
  <c r="N81" i="15"/>
  <c r="L81" i="15"/>
  <c r="J81" i="15"/>
  <c r="H81" i="15"/>
  <c r="AD80" i="15"/>
  <c r="AB80" i="15"/>
  <c r="Z80" i="15"/>
  <c r="X80" i="15"/>
  <c r="V80" i="15"/>
  <c r="T80" i="15"/>
  <c r="R80" i="15"/>
  <c r="P80" i="15"/>
  <c r="N80" i="15"/>
  <c r="L80" i="15"/>
  <c r="J80" i="15"/>
  <c r="H80" i="15"/>
  <c r="AD79" i="15"/>
  <c r="AB79" i="15"/>
  <c r="Z79" i="15"/>
  <c r="X79" i="15"/>
  <c r="V79" i="15"/>
  <c r="T79" i="15"/>
  <c r="R79" i="15"/>
  <c r="P79" i="15"/>
  <c r="N79" i="15"/>
  <c r="L79" i="15"/>
  <c r="J79" i="15"/>
  <c r="H79" i="15"/>
  <c r="AD78" i="15"/>
  <c r="AB78" i="15"/>
  <c r="Z78" i="15"/>
  <c r="X78" i="15"/>
  <c r="V78" i="15"/>
  <c r="T78" i="15"/>
  <c r="R78" i="15"/>
  <c r="P78" i="15"/>
  <c r="N78" i="15"/>
  <c r="L78" i="15"/>
  <c r="J78" i="15"/>
  <c r="H78" i="15"/>
  <c r="AD77" i="15"/>
  <c r="AB77" i="15"/>
  <c r="Z77" i="15"/>
  <c r="X77" i="15"/>
  <c r="V77" i="15"/>
  <c r="T77" i="15"/>
  <c r="R77" i="15"/>
  <c r="P77" i="15"/>
  <c r="N77" i="15"/>
  <c r="L77" i="15"/>
  <c r="J77" i="15"/>
  <c r="H77" i="15"/>
  <c r="AD76" i="15"/>
  <c r="AB76" i="15"/>
  <c r="Z76" i="15"/>
  <c r="X76" i="15"/>
  <c r="V76" i="15"/>
  <c r="T76" i="15"/>
  <c r="R76" i="15"/>
  <c r="P76" i="15"/>
  <c r="N76" i="15"/>
  <c r="L76" i="15"/>
  <c r="J76" i="15"/>
  <c r="H76" i="15"/>
  <c r="AD75" i="15"/>
  <c r="AB75" i="15"/>
  <c r="Z75" i="15"/>
  <c r="X75" i="15"/>
  <c r="V75" i="15"/>
  <c r="T75" i="15"/>
  <c r="R75" i="15"/>
  <c r="P75" i="15"/>
  <c r="N75" i="15"/>
  <c r="L75" i="15"/>
  <c r="J75" i="15"/>
  <c r="H75" i="15"/>
  <c r="AD74" i="15"/>
  <c r="AB74" i="15"/>
  <c r="Z74" i="15"/>
  <c r="X74" i="15"/>
  <c r="V74" i="15"/>
  <c r="T74" i="15"/>
  <c r="R74" i="15"/>
  <c r="P74" i="15"/>
  <c r="N74" i="15"/>
  <c r="L74" i="15"/>
  <c r="J74" i="15"/>
  <c r="H74" i="15"/>
  <c r="AD72" i="15"/>
  <c r="AB72" i="15"/>
  <c r="Z72" i="15"/>
  <c r="X72" i="15"/>
  <c r="V72" i="15"/>
  <c r="T72" i="15"/>
  <c r="R72" i="15"/>
  <c r="P72" i="15"/>
  <c r="N72" i="15"/>
  <c r="L72" i="15"/>
  <c r="J72" i="15"/>
  <c r="H72" i="15"/>
  <c r="AD71" i="15"/>
  <c r="AB71" i="15"/>
  <c r="Z71" i="15"/>
  <c r="X71" i="15"/>
  <c r="V71" i="15"/>
  <c r="T71" i="15"/>
  <c r="R71" i="15"/>
  <c r="P71" i="15"/>
  <c r="N71" i="15"/>
  <c r="L71" i="15"/>
  <c r="J71" i="15"/>
  <c r="H71" i="15"/>
  <c r="AD70" i="15"/>
  <c r="AB70" i="15"/>
  <c r="Z70" i="15"/>
  <c r="X70" i="15"/>
  <c r="V70" i="15"/>
  <c r="T70" i="15"/>
  <c r="R70" i="15"/>
  <c r="P70" i="15"/>
  <c r="N70" i="15"/>
  <c r="L70" i="15"/>
  <c r="J70" i="15"/>
  <c r="H70" i="15"/>
  <c r="AD69" i="15"/>
  <c r="AB69" i="15"/>
  <c r="Z69" i="15"/>
  <c r="X69" i="15"/>
  <c r="V69" i="15"/>
  <c r="T69" i="15"/>
  <c r="R69" i="15"/>
  <c r="P69" i="15"/>
  <c r="N69" i="15"/>
  <c r="L69" i="15"/>
  <c r="J69" i="15"/>
  <c r="H69" i="15"/>
  <c r="AD68" i="15"/>
  <c r="AB68" i="15"/>
  <c r="Z68" i="15"/>
  <c r="X68" i="15"/>
  <c r="V68" i="15"/>
  <c r="T68" i="15"/>
  <c r="R68" i="15"/>
  <c r="P68" i="15"/>
  <c r="N68" i="15"/>
  <c r="L68" i="15"/>
  <c r="J68" i="15"/>
  <c r="H68" i="15"/>
  <c r="AD67" i="15"/>
  <c r="AB67" i="15"/>
  <c r="Z67" i="15"/>
  <c r="X67" i="15"/>
  <c r="V67" i="15"/>
  <c r="T67" i="15"/>
  <c r="R67" i="15"/>
  <c r="P67" i="15"/>
  <c r="N67" i="15"/>
  <c r="L67" i="15"/>
  <c r="J67" i="15"/>
  <c r="H67" i="15"/>
  <c r="AD66" i="15"/>
  <c r="AB66" i="15"/>
  <c r="Z66" i="15"/>
  <c r="X66" i="15"/>
  <c r="V66" i="15"/>
  <c r="T66" i="15"/>
  <c r="R66" i="15"/>
  <c r="P66" i="15"/>
  <c r="N66" i="15"/>
  <c r="L66" i="15"/>
  <c r="J66" i="15"/>
  <c r="H66" i="15"/>
  <c r="AD65" i="15"/>
  <c r="AB65" i="15"/>
  <c r="Z65" i="15"/>
  <c r="X65" i="15"/>
  <c r="V65" i="15"/>
  <c r="T65" i="15"/>
  <c r="R65" i="15"/>
  <c r="P65" i="15"/>
  <c r="N65" i="15"/>
  <c r="L65" i="15"/>
  <c r="J65" i="15"/>
  <c r="H65" i="15"/>
  <c r="AD64" i="15"/>
  <c r="AB64" i="15"/>
  <c r="Z64" i="15"/>
  <c r="X64" i="15"/>
  <c r="V64" i="15"/>
  <c r="T64" i="15"/>
  <c r="R64" i="15"/>
  <c r="P64" i="15"/>
  <c r="N64" i="15"/>
  <c r="L64" i="15"/>
  <c r="J64" i="15"/>
  <c r="H64" i="15"/>
  <c r="AD63" i="15"/>
  <c r="AB63" i="15"/>
  <c r="Z63" i="15"/>
  <c r="X63" i="15"/>
  <c r="V63" i="15"/>
  <c r="T63" i="15"/>
  <c r="R63" i="15"/>
  <c r="P63" i="15"/>
  <c r="N63" i="15"/>
  <c r="L63" i="15"/>
  <c r="J63" i="15"/>
  <c r="H63" i="15"/>
  <c r="AD62" i="15"/>
  <c r="AB62" i="15"/>
  <c r="Z62" i="15"/>
  <c r="X62" i="15"/>
  <c r="V62" i="15"/>
  <c r="T62" i="15"/>
  <c r="R62" i="15"/>
  <c r="P62" i="15"/>
  <c r="N62" i="15"/>
  <c r="L62" i="15"/>
  <c r="J62" i="15"/>
  <c r="H62" i="15"/>
  <c r="AD61" i="15"/>
  <c r="AB61" i="15"/>
  <c r="Z61" i="15"/>
  <c r="X61" i="15"/>
  <c r="V61" i="15"/>
  <c r="T61" i="15"/>
  <c r="R61" i="15"/>
  <c r="P61" i="15"/>
  <c r="N61" i="15"/>
  <c r="L61" i="15"/>
  <c r="J61" i="15"/>
  <c r="H61" i="15"/>
  <c r="AD60" i="15"/>
  <c r="AB60" i="15"/>
  <c r="Z60" i="15"/>
  <c r="X60" i="15"/>
  <c r="V60" i="15"/>
  <c r="T60" i="15"/>
  <c r="R60" i="15"/>
  <c r="P60" i="15"/>
  <c r="N60" i="15"/>
  <c r="L60" i="15"/>
  <c r="J60" i="15"/>
  <c r="H60" i="15"/>
  <c r="AD59" i="15"/>
  <c r="AB59" i="15"/>
  <c r="Z59" i="15"/>
  <c r="X59" i="15"/>
  <c r="V59" i="15"/>
  <c r="T59" i="15"/>
  <c r="R59" i="15"/>
  <c r="P59" i="15"/>
  <c r="N59" i="15"/>
  <c r="L59" i="15"/>
  <c r="J59" i="15"/>
  <c r="H59" i="15"/>
  <c r="AD58" i="15"/>
  <c r="AB58" i="15"/>
  <c r="Z58" i="15"/>
  <c r="X58" i="15"/>
  <c r="V58" i="15"/>
  <c r="T58" i="15"/>
  <c r="R58" i="15"/>
  <c r="P58" i="15"/>
  <c r="N58" i="15"/>
  <c r="L58" i="15"/>
  <c r="J58" i="15"/>
  <c r="H58" i="15"/>
  <c r="AD57" i="15"/>
  <c r="AB57" i="15"/>
  <c r="Z57" i="15"/>
  <c r="X57" i="15"/>
  <c r="V57" i="15"/>
  <c r="T57" i="15"/>
  <c r="R57" i="15"/>
  <c r="P57" i="15"/>
  <c r="N57" i="15"/>
  <c r="L57" i="15"/>
  <c r="J57" i="15"/>
  <c r="H57" i="15"/>
  <c r="AD56" i="15"/>
  <c r="AB56" i="15"/>
  <c r="Z56" i="15"/>
  <c r="X56" i="15"/>
  <c r="V56" i="15"/>
  <c r="T56" i="15"/>
  <c r="R56" i="15"/>
  <c r="P56" i="15"/>
  <c r="N56" i="15"/>
  <c r="L56" i="15"/>
  <c r="J56" i="15"/>
  <c r="H56" i="15"/>
  <c r="AD55" i="15"/>
  <c r="AB55" i="15"/>
  <c r="Z55" i="15"/>
  <c r="X55" i="15"/>
  <c r="V55" i="15"/>
  <c r="T55" i="15"/>
  <c r="R55" i="15"/>
  <c r="P55" i="15"/>
  <c r="N55" i="15"/>
  <c r="L55" i="15"/>
  <c r="J55" i="15"/>
  <c r="H55" i="15"/>
  <c r="AD54" i="15"/>
  <c r="AB54" i="15"/>
  <c r="Z54" i="15"/>
  <c r="X54" i="15"/>
  <c r="V54" i="15"/>
  <c r="T54" i="15"/>
  <c r="R54" i="15"/>
  <c r="P54" i="15"/>
  <c r="N54" i="15"/>
  <c r="L54" i="15"/>
  <c r="J54" i="15"/>
  <c r="H54" i="15"/>
  <c r="AD53" i="15"/>
  <c r="AB53" i="15"/>
  <c r="Z53" i="15"/>
  <c r="X53" i="15"/>
  <c r="V53" i="15"/>
  <c r="T53" i="15"/>
  <c r="R53" i="15"/>
  <c r="P53" i="15"/>
  <c r="N53" i="15"/>
  <c r="L53" i="15"/>
  <c r="J53" i="15"/>
  <c r="H53" i="15"/>
  <c r="AD52" i="15"/>
  <c r="AB52" i="15"/>
  <c r="Z52" i="15"/>
  <c r="X52" i="15"/>
  <c r="V52" i="15"/>
  <c r="T52" i="15"/>
  <c r="R52" i="15"/>
  <c r="P52" i="15"/>
  <c r="N52" i="15"/>
  <c r="L52" i="15"/>
  <c r="J52" i="15"/>
  <c r="H52" i="15"/>
  <c r="AD51" i="15"/>
  <c r="AB51" i="15"/>
  <c r="Z51" i="15"/>
  <c r="X51" i="15"/>
  <c r="V51" i="15"/>
  <c r="T51" i="15"/>
  <c r="R51" i="15"/>
  <c r="P51" i="15"/>
  <c r="N51" i="15"/>
  <c r="L51" i="15"/>
  <c r="J51" i="15"/>
  <c r="H51" i="15"/>
  <c r="AD49" i="15"/>
  <c r="AB49" i="15"/>
  <c r="Z49" i="15"/>
  <c r="X49" i="15"/>
  <c r="V49" i="15"/>
  <c r="T49" i="15"/>
  <c r="R49" i="15"/>
  <c r="P49" i="15"/>
  <c r="N49" i="15"/>
  <c r="L49" i="15"/>
  <c r="J49" i="15"/>
  <c r="H49" i="15"/>
  <c r="AD48" i="15"/>
  <c r="AB48" i="15"/>
  <c r="Z48" i="15"/>
  <c r="X48" i="15"/>
  <c r="V48" i="15"/>
  <c r="T48" i="15"/>
  <c r="R48" i="15"/>
  <c r="P48" i="15"/>
  <c r="N48" i="15"/>
  <c r="L48" i="15"/>
  <c r="J48" i="15"/>
  <c r="H48" i="15"/>
  <c r="AD47" i="15"/>
  <c r="AB47" i="15"/>
  <c r="Z47" i="15"/>
  <c r="X47" i="15"/>
  <c r="V47" i="15"/>
  <c r="T47" i="15"/>
  <c r="R47" i="15"/>
  <c r="P47" i="15"/>
  <c r="N47" i="15"/>
  <c r="L47" i="15"/>
  <c r="J47" i="15"/>
  <c r="H47" i="15"/>
  <c r="AD46" i="15"/>
  <c r="AB46" i="15"/>
  <c r="Z46" i="15"/>
  <c r="X46" i="15"/>
  <c r="V46" i="15"/>
  <c r="T46" i="15"/>
  <c r="R46" i="15"/>
  <c r="P46" i="15"/>
  <c r="N46" i="15"/>
  <c r="L46" i="15"/>
  <c r="J46" i="15"/>
  <c r="H46" i="15"/>
  <c r="AD45" i="15"/>
  <c r="AB45" i="15"/>
  <c r="Z45" i="15"/>
  <c r="X45" i="15"/>
  <c r="V45" i="15"/>
  <c r="T45" i="15"/>
  <c r="R45" i="15"/>
  <c r="P45" i="15"/>
  <c r="N45" i="15"/>
  <c r="L45" i="15"/>
  <c r="J45" i="15"/>
  <c r="H45" i="15"/>
  <c r="AD44" i="15"/>
  <c r="AB44" i="15"/>
  <c r="Z44" i="15"/>
  <c r="X44" i="15"/>
  <c r="V44" i="15"/>
  <c r="T44" i="15"/>
  <c r="R44" i="15"/>
  <c r="P44" i="15"/>
  <c r="N44" i="15"/>
  <c r="L44" i="15"/>
  <c r="J44" i="15"/>
  <c r="H44" i="15"/>
  <c r="AD43" i="15"/>
  <c r="AB43" i="15"/>
  <c r="Z43" i="15"/>
  <c r="X43" i="15"/>
  <c r="V43" i="15"/>
  <c r="T43" i="15"/>
  <c r="R43" i="15"/>
  <c r="P43" i="15"/>
  <c r="N43" i="15"/>
  <c r="L43" i="15"/>
  <c r="J43" i="15"/>
  <c r="H43" i="15"/>
  <c r="AD42" i="15"/>
  <c r="AB42" i="15"/>
  <c r="Z42" i="15"/>
  <c r="X42" i="15"/>
  <c r="V42" i="15"/>
  <c r="T42" i="15"/>
  <c r="R42" i="15"/>
  <c r="P42" i="15"/>
  <c r="N42" i="15"/>
  <c r="L42" i="15"/>
  <c r="J42" i="15"/>
  <c r="H42" i="15"/>
  <c r="AD41" i="15"/>
  <c r="AB41" i="15"/>
  <c r="Z41" i="15"/>
  <c r="X41" i="15"/>
  <c r="V41" i="15"/>
  <c r="T41" i="15"/>
  <c r="R41" i="15"/>
  <c r="P41" i="15"/>
  <c r="N41" i="15"/>
  <c r="L41" i="15"/>
  <c r="J41" i="15"/>
  <c r="H41" i="15"/>
  <c r="AD40" i="15"/>
  <c r="AB40" i="15"/>
  <c r="Z40" i="15"/>
  <c r="X40" i="15"/>
  <c r="V40" i="15"/>
  <c r="T40" i="15"/>
  <c r="R40" i="15"/>
  <c r="P40" i="15"/>
  <c r="N40" i="15"/>
  <c r="L40" i="15"/>
  <c r="J40" i="15"/>
  <c r="H40" i="15"/>
  <c r="AD39" i="15"/>
  <c r="AB39" i="15"/>
  <c r="Z39" i="15"/>
  <c r="X39" i="15"/>
  <c r="V39" i="15"/>
  <c r="T39" i="15"/>
  <c r="R39" i="15"/>
  <c r="P39" i="15"/>
  <c r="N39" i="15"/>
  <c r="L39" i="15"/>
  <c r="J39" i="15"/>
  <c r="H39" i="15"/>
  <c r="AD34" i="15"/>
  <c r="AD35" i="15"/>
  <c r="AD37" i="15" s="1"/>
  <c r="AB34" i="15"/>
  <c r="AB37" i="15" s="1"/>
  <c r="AB35" i="15"/>
  <c r="Z34" i="15"/>
  <c r="Z37" i="15" s="1"/>
  <c r="Z35" i="15"/>
  <c r="X34" i="15"/>
  <c r="X37" i="15" s="1"/>
  <c r="X35" i="15"/>
  <c r="V34" i="15"/>
  <c r="V37" i="15" s="1"/>
  <c r="V35" i="15"/>
  <c r="T34" i="15"/>
  <c r="T37" i="15" s="1"/>
  <c r="T35" i="15"/>
  <c r="R34" i="15"/>
  <c r="R37" i="15" s="1"/>
  <c r="R35" i="15"/>
  <c r="P34" i="15"/>
  <c r="P37" i="15" s="1"/>
  <c r="P35" i="15"/>
  <c r="N34" i="15"/>
  <c r="N35" i="15"/>
  <c r="N37" i="15"/>
  <c r="L34" i="15"/>
  <c r="L37" i="15" s="1"/>
  <c r="L35" i="15"/>
  <c r="J34" i="15"/>
  <c r="J35" i="15"/>
  <c r="J37" i="15"/>
  <c r="H34" i="15"/>
  <c r="H35" i="15"/>
  <c r="H37" i="15" s="1"/>
  <c r="AD36" i="15"/>
  <c r="AB36" i="15"/>
  <c r="Z36" i="15"/>
  <c r="X36" i="15"/>
  <c r="V36" i="15"/>
  <c r="T36" i="15"/>
  <c r="R36" i="15"/>
  <c r="P36" i="15"/>
  <c r="N36" i="15"/>
  <c r="L36" i="15"/>
  <c r="J36" i="15"/>
  <c r="H36" i="15"/>
  <c r="AD33" i="15"/>
  <c r="AB33" i="15"/>
  <c r="Z33" i="15"/>
  <c r="X33" i="15"/>
  <c r="V33" i="15"/>
  <c r="T33" i="15"/>
  <c r="R33" i="15"/>
  <c r="P33" i="15"/>
  <c r="N33" i="15"/>
  <c r="L33" i="15"/>
  <c r="J33" i="15"/>
  <c r="H33" i="15"/>
  <c r="AD32" i="15"/>
  <c r="AB32" i="15"/>
  <c r="Z32" i="15"/>
  <c r="X32" i="15"/>
  <c r="V32" i="15"/>
  <c r="T32" i="15"/>
  <c r="R32" i="15"/>
  <c r="P32" i="15"/>
  <c r="N32" i="15"/>
  <c r="L32" i="15"/>
  <c r="J32" i="15"/>
  <c r="H32" i="15"/>
  <c r="AD31" i="15"/>
  <c r="AB31" i="15"/>
  <c r="Z31" i="15"/>
  <c r="X31" i="15"/>
  <c r="V31" i="15"/>
  <c r="T31" i="15"/>
  <c r="R31" i="15"/>
  <c r="P31" i="15"/>
  <c r="N31" i="15"/>
  <c r="L31" i="15"/>
  <c r="J31" i="15"/>
  <c r="H31" i="15"/>
  <c r="AD30" i="15"/>
  <c r="AB30" i="15"/>
  <c r="Z30" i="15"/>
  <c r="X30" i="15"/>
  <c r="V30" i="15"/>
  <c r="T30" i="15"/>
  <c r="R30" i="15"/>
  <c r="P30" i="15"/>
  <c r="N30" i="15"/>
  <c r="L30" i="15"/>
  <c r="J30" i="15"/>
  <c r="H30" i="15"/>
  <c r="AD29" i="15"/>
  <c r="AB29" i="15"/>
  <c r="Z29" i="15"/>
  <c r="X29" i="15"/>
  <c r="V29" i="15"/>
  <c r="T29" i="15"/>
  <c r="R29" i="15"/>
  <c r="P29" i="15"/>
  <c r="N29" i="15"/>
  <c r="L29" i="15"/>
  <c r="J29" i="15"/>
  <c r="H29" i="15"/>
  <c r="AD28" i="15"/>
  <c r="AB28" i="15"/>
  <c r="Z28" i="15"/>
  <c r="X28" i="15"/>
  <c r="V28" i="15"/>
  <c r="T28" i="15"/>
  <c r="R28" i="15"/>
  <c r="P28" i="15"/>
  <c r="N28" i="15"/>
  <c r="L28" i="15"/>
  <c r="J28" i="15"/>
  <c r="H28" i="15"/>
  <c r="AD27" i="15"/>
  <c r="AB27" i="15"/>
  <c r="Z27" i="15"/>
  <c r="X27" i="15"/>
  <c r="V27" i="15"/>
  <c r="T27" i="15"/>
  <c r="R27" i="15"/>
  <c r="P27" i="15"/>
  <c r="N27" i="15"/>
  <c r="L27" i="15"/>
  <c r="J27" i="15"/>
  <c r="H27" i="15"/>
  <c r="AD26" i="15"/>
  <c r="AB26" i="15"/>
  <c r="Z26" i="15"/>
  <c r="X26" i="15"/>
  <c r="V26" i="15"/>
  <c r="T26" i="15"/>
  <c r="R26" i="15"/>
  <c r="P26" i="15"/>
  <c r="N26" i="15"/>
  <c r="L26" i="15"/>
  <c r="J26" i="15"/>
  <c r="H26" i="15"/>
  <c r="AD25" i="15"/>
  <c r="AB25" i="15"/>
  <c r="Z25" i="15"/>
  <c r="X25" i="15"/>
  <c r="V25" i="15"/>
  <c r="T25" i="15"/>
  <c r="R25" i="15"/>
  <c r="P25" i="15"/>
  <c r="N25" i="15"/>
  <c r="L25" i="15"/>
  <c r="J25" i="15"/>
  <c r="H25" i="15"/>
  <c r="AD24" i="15"/>
  <c r="AB24" i="15"/>
  <c r="Z24" i="15"/>
  <c r="X24" i="15"/>
  <c r="V24" i="15"/>
  <c r="T24" i="15"/>
  <c r="R24" i="15"/>
  <c r="P24" i="15"/>
  <c r="N24" i="15"/>
  <c r="L24" i="15"/>
  <c r="J24" i="15"/>
  <c r="H24" i="15"/>
  <c r="AD23" i="15"/>
  <c r="AB23" i="15"/>
  <c r="Z23" i="15"/>
  <c r="X23" i="15"/>
  <c r="V23" i="15"/>
  <c r="T23" i="15"/>
  <c r="R23" i="15"/>
  <c r="P23" i="15"/>
  <c r="N23" i="15"/>
  <c r="L23" i="15"/>
  <c r="J23" i="15"/>
  <c r="H23" i="15"/>
  <c r="AD22" i="15"/>
  <c r="AB22" i="15"/>
  <c r="Z22" i="15"/>
  <c r="X22" i="15"/>
  <c r="V22" i="15"/>
  <c r="T22" i="15"/>
  <c r="R22" i="15"/>
  <c r="P22" i="15"/>
  <c r="N22" i="15"/>
  <c r="L22" i="15"/>
  <c r="J22" i="15"/>
  <c r="H22" i="15"/>
  <c r="AD21" i="15"/>
  <c r="AB21" i="15"/>
  <c r="Z21" i="15"/>
  <c r="X21" i="15"/>
  <c r="V21" i="15"/>
  <c r="T21" i="15"/>
  <c r="R21" i="15"/>
  <c r="P21" i="15"/>
  <c r="N21" i="15"/>
  <c r="L21" i="15"/>
  <c r="J21" i="15"/>
  <c r="H21" i="15"/>
  <c r="AD20" i="15"/>
  <c r="AB20" i="15"/>
  <c r="Z20" i="15"/>
  <c r="X20" i="15"/>
  <c r="V20" i="15"/>
  <c r="T20" i="15"/>
  <c r="R20" i="15"/>
  <c r="P20" i="15"/>
  <c r="N20" i="15"/>
  <c r="L20" i="15"/>
  <c r="J20" i="15"/>
  <c r="H20" i="15"/>
  <c r="AD19" i="15"/>
  <c r="AB19" i="15"/>
  <c r="Z19" i="15"/>
  <c r="X19" i="15"/>
  <c r="V19" i="15"/>
  <c r="T19" i="15"/>
  <c r="R19" i="15"/>
  <c r="P19" i="15"/>
  <c r="N19" i="15"/>
  <c r="L19" i="15"/>
  <c r="J19" i="15"/>
  <c r="H19" i="15"/>
  <c r="AD18" i="15"/>
  <c r="AB18" i="15"/>
  <c r="Z18" i="15"/>
  <c r="X18" i="15"/>
  <c r="V18" i="15"/>
  <c r="T18" i="15"/>
  <c r="R18" i="15"/>
  <c r="P18" i="15"/>
  <c r="N18" i="15"/>
  <c r="L18" i="15"/>
  <c r="J18" i="15"/>
  <c r="H18" i="15"/>
  <c r="AD17" i="15"/>
  <c r="AB17" i="15"/>
  <c r="Z17" i="15"/>
  <c r="X17" i="15"/>
  <c r="V17" i="15"/>
  <c r="T17" i="15"/>
  <c r="R17" i="15"/>
  <c r="P17" i="15"/>
  <c r="N17" i="15"/>
  <c r="L17" i="15"/>
  <c r="J17" i="15"/>
  <c r="H17" i="15"/>
  <c r="AD16" i="15"/>
  <c r="AB16" i="15"/>
  <c r="Z16" i="15"/>
  <c r="X16" i="15"/>
  <c r="V16" i="15"/>
  <c r="T16" i="15"/>
  <c r="R16" i="15"/>
  <c r="P16" i="15"/>
  <c r="N16" i="15"/>
  <c r="L16" i="15"/>
  <c r="J16" i="15"/>
  <c r="H16" i="15"/>
  <c r="AD15" i="15"/>
  <c r="AB15" i="15"/>
  <c r="Z15" i="15"/>
  <c r="X15" i="15"/>
  <c r="V15" i="15"/>
  <c r="T15" i="15"/>
  <c r="R15" i="15"/>
  <c r="P15" i="15"/>
  <c r="N15" i="15"/>
  <c r="L15" i="15"/>
  <c r="J15" i="15"/>
  <c r="H15" i="15"/>
  <c r="AD14" i="15"/>
  <c r="AB14" i="15"/>
  <c r="Z14" i="15"/>
  <c r="X14" i="15"/>
  <c r="V14" i="15"/>
  <c r="T14" i="15"/>
  <c r="R14" i="15"/>
  <c r="P14" i="15"/>
  <c r="N14" i="15"/>
  <c r="L14" i="15"/>
  <c r="J14" i="15"/>
  <c r="H14" i="15"/>
  <c r="AD13" i="15"/>
  <c r="AB13" i="15"/>
  <c r="Z13" i="15"/>
  <c r="X13" i="15"/>
  <c r="V13" i="15"/>
  <c r="T13" i="15"/>
  <c r="R13" i="15"/>
  <c r="P13" i="15"/>
  <c r="N13" i="15"/>
  <c r="L13" i="15"/>
  <c r="J13" i="15"/>
  <c r="H13" i="15"/>
  <c r="AD12" i="15"/>
  <c r="AB12" i="15"/>
  <c r="Z12" i="15"/>
  <c r="X12" i="15"/>
  <c r="V12" i="15"/>
  <c r="T12" i="15"/>
  <c r="R12" i="15"/>
  <c r="P12" i="15"/>
  <c r="N12" i="15"/>
  <c r="L12" i="15"/>
  <c r="J12" i="15"/>
  <c r="H12" i="15"/>
  <c r="AD11" i="15"/>
  <c r="AB11" i="15"/>
  <c r="Z11" i="15"/>
  <c r="X11" i="15"/>
  <c r="V11" i="15"/>
  <c r="T11" i="15"/>
  <c r="R11" i="15"/>
  <c r="P11" i="15"/>
  <c r="N11" i="15"/>
  <c r="L11" i="15"/>
  <c r="J11" i="15"/>
  <c r="H11" i="15"/>
  <c r="AD10" i="15"/>
  <c r="AB10" i="15"/>
  <c r="Z10" i="15"/>
  <c r="X10" i="15"/>
  <c r="V10" i="15"/>
  <c r="T10" i="15"/>
  <c r="R10" i="15"/>
  <c r="P10" i="15"/>
  <c r="N10" i="15"/>
  <c r="L10" i="15"/>
  <c r="J10" i="15"/>
  <c r="AD9" i="15"/>
  <c r="AB9" i="15"/>
  <c r="Z9" i="15"/>
  <c r="X9" i="15"/>
  <c r="V9" i="15"/>
  <c r="T9" i="15"/>
  <c r="R9" i="15"/>
  <c r="P9" i="15"/>
  <c r="N9" i="15"/>
  <c r="L9" i="15"/>
  <c r="J9" i="15"/>
  <c r="H9" i="15"/>
  <c r="AD8" i="15"/>
  <c r="AB8" i="15"/>
  <c r="Z8" i="15"/>
  <c r="X8" i="15"/>
  <c r="V8" i="15"/>
  <c r="T8" i="15"/>
  <c r="R8" i="15"/>
  <c r="P8" i="15"/>
  <c r="N8" i="15"/>
  <c r="L8" i="15"/>
  <c r="J8" i="15"/>
  <c r="H8" i="15"/>
  <c r="B3" i="15"/>
  <c r="F334" i="13"/>
  <c r="F52" i="14" s="1"/>
  <c r="E334" i="13"/>
  <c r="E52" i="14" s="1"/>
  <c r="D334" i="13"/>
  <c r="D52" i="14"/>
  <c r="C334" i="13"/>
  <c r="C52" i="14"/>
  <c r="B334" i="13"/>
  <c r="B52" i="14" s="1"/>
  <c r="F330" i="13"/>
  <c r="F51" i="14" s="1"/>
  <c r="E330" i="13"/>
  <c r="E51" i="14"/>
  <c r="D330" i="13"/>
  <c r="D51" i="14"/>
  <c r="C330" i="13"/>
  <c r="C51" i="14" s="1"/>
  <c r="B330" i="13"/>
  <c r="B51" i="14" s="1"/>
  <c r="F322" i="13"/>
  <c r="F50" i="14"/>
  <c r="E322" i="13"/>
  <c r="E50" i="14"/>
  <c r="D322" i="13"/>
  <c r="D50" i="14" s="1"/>
  <c r="C322" i="13"/>
  <c r="C50" i="14" s="1"/>
  <c r="B322" i="13"/>
  <c r="B50" i="14"/>
  <c r="F318" i="13"/>
  <c r="F49" i="14"/>
  <c r="E318" i="13"/>
  <c r="E49" i="14" s="1"/>
  <c r="D318" i="13"/>
  <c r="D49" i="14" s="1"/>
  <c r="C318" i="13"/>
  <c r="C49" i="14"/>
  <c r="B318" i="13"/>
  <c r="B49" i="14"/>
  <c r="F308" i="13"/>
  <c r="F48" i="14" s="1"/>
  <c r="E308" i="13"/>
  <c r="E48" i="14" s="1"/>
  <c r="D308" i="13"/>
  <c r="D48" i="14"/>
  <c r="C308" i="13"/>
  <c r="C48" i="14"/>
  <c r="B308" i="13"/>
  <c r="B48" i="14" s="1"/>
  <c r="F305" i="13"/>
  <c r="F47" i="14" s="1"/>
  <c r="E305" i="13"/>
  <c r="E47" i="14"/>
  <c r="D305" i="13"/>
  <c r="D47" i="14"/>
  <c r="C305" i="13"/>
  <c r="C47" i="14" s="1"/>
  <c r="B305" i="13"/>
  <c r="B47" i="14" s="1"/>
  <c r="F300" i="13"/>
  <c r="F46" i="14"/>
  <c r="E300" i="13"/>
  <c r="E46" i="14"/>
  <c r="D300" i="13"/>
  <c r="D46" i="14" s="1"/>
  <c r="C300" i="13"/>
  <c r="C46" i="14" s="1"/>
  <c r="B300" i="13"/>
  <c r="B46" i="14"/>
  <c r="F296" i="13"/>
  <c r="F45" i="14"/>
  <c r="E296" i="13"/>
  <c r="B45" i="14" s="1"/>
  <c r="D45" i="14"/>
  <c r="F288" i="13"/>
  <c r="F44" i="14" s="1"/>
  <c r="E288" i="13"/>
  <c r="E44" i="14"/>
  <c r="D288" i="13"/>
  <c r="D44" i="14"/>
  <c r="C288" i="13"/>
  <c r="C44" i="14" s="1"/>
  <c r="B288" i="13"/>
  <c r="B44" i="14" s="1"/>
  <c r="F285" i="13"/>
  <c r="F43" i="14"/>
  <c r="E285" i="13"/>
  <c r="E43" i="14"/>
  <c r="D285" i="13"/>
  <c r="D43" i="14" s="1"/>
  <c r="C285" i="13"/>
  <c r="C43" i="14" s="1"/>
  <c r="B285" i="13"/>
  <c r="B43" i="14"/>
  <c r="F282" i="13"/>
  <c r="F42" i="14"/>
  <c r="E282" i="13"/>
  <c r="E42" i="14" s="1"/>
  <c r="D282" i="13"/>
  <c r="D42" i="14" s="1"/>
  <c r="C282" i="13"/>
  <c r="C42" i="14"/>
  <c r="B282" i="13"/>
  <c r="B42" i="14"/>
  <c r="F278" i="13"/>
  <c r="F41" i="14" s="1"/>
  <c r="E278" i="13"/>
  <c r="E41" i="14" s="1"/>
  <c r="D278" i="13"/>
  <c r="D41" i="14"/>
  <c r="C278" i="13"/>
  <c r="C41" i="14"/>
  <c r="B278" i="13"/>
  <c r="B41" i="14" s="1"/>
  <c r="F275" i="13"/>
  <c r="F40" i="14" s="1"/>
  <c r="E275" i="13"/>
  <c r="E40" i="14"/>
  <c r="D275" i="13"/>
  <c r="D40" i="14"/>
  <c r="C275" i="13"/>
  <c r="C40" i="14" s="1"/>
  <c r="B275" i="13"/>
  <c r="B40" i="14" s="1"/>
  <c r="F272" i="13"/>
  <c r="F39" i="14"/>
  <c r="E272" i="13"/>
  <c r="E39" i="14"/>
  <c r="D272" i="13"/>
  <c r="D39" i="14" s="1"/>
  <c r="C272" i="13"/>
  <c r="C39" i="14" s="1"/>
  <c r="B272" i="13"/>
  <c r="B39" i="14"/>
  <c r="F265" i="13"/>
  <c r="F38" i="14"/>
  <c r="E265" i="13"/>
  <c r="E38" i="14" s="1"/>
  <c r="D265" i="13"/>
  <c r="B38" i="14" s="1"/>
  <c r="F262" i="13"/>
  <c r="F37" i="14"/>
  <c r="E262" i="13"/>
  <c r="E37" i="14" s="1"/>
  <c r="D262" i="13"/>
  <c r="D37" i="14" s="1"/>
  <c r="C262" i="13"/>
  <c r="C37" i="14"/>
  <c r="B262" i="13"/>
  <c r="B37" i="14"/>
  <c r="F256" i="13"/>
  <c r="F36" i="14" s="1"/>
  <c r="E256" i="13"/>
  <c r="E36" i="14" s="1"/>
  <c r="D256" i="13"/>
  <c r="D36" i="14"/>
  <c r="C256" i="13"/>
  <c r="C36" i="14"/>
  <c r="B256" i="13"/>
  <c r="B36" i="14" s="1"/>
  <c r="F250" i="13"/>
  <c r="F35" i="14" s="1"/>
  <c r="E250" i="13"/>
  <c r="E35" i="14"/>
  <c r="D250" i="13"/>
  <c r="D35" i="14"/>
  <c r="C250" i="13"/>
  <c r="C35" i="14" s="1"/>
  <c r="B250" i="13"/>
  <c r="B35" i="14" s="1"/>
  <c r="F244" i="13"/>
  <c r="F34" i="14"/>
  <c r="E244" i="13"/>
  <c r="E34" i="14"/>
  <c r="D244" i="13"/>
  <c r="D34" i="14" s="1"/>
  <c r="C244" i="13"/>
  <c r="C34" i="14" s="1"/>
  <c r="B244" i="13"/>
  <c r="B34" i="14"/>
  <c r="F231" i="13"/>
  <c r="F235" i="13"/>
  <c r="F33" i="14" s="1"/>
  <c r="E231" i="13"/>
  <c r="E32" i="14" s="1"/>
  <c r="E235" i="13"/>
  <c r="E33" i="14" s="1"/>
  <c r="D231" i="13"/>
  <c r="D235" i="13" s="1"/>
  <c r="D33" i="14" s="1"/>
  <c r="D32" i="14"/>
  <c r="C231" i="13"/>
  <c r="C235" i="13" s="1"/>
  <c r="C33" i="14" s="1"/>
  <c r="B235" i="13"/>
  <c r="B33" i="14"/>
  <c r="F32" i="14"/>
  <c r="C32" i="14"/>
  <c r="B231" i="13"/>
  <c r="B32" i="14" s="1"/>
  <c r="F224" i="13"/>
  <c r="F31" i="14" s="1"/>
  <c r="E224" i="13"/>
  <c r="E31" i="14"/>
  <c r="D224" i="13"/>
  <c r="D31" i="14"/>
  <c r="C224" i="13"/>
  <c r="C31" i="14" s="1"/>
  <c r="B224" i="13"/>
  <c r="B31" i="14" s="1"/>
  <c r="F218" i="13"/>
  <c r="F30" i="14"/>
  <c r="E218" i="13"/>
  <c r="E30" i="14"/>
  <c r="D218" i="13"/>
  <c r="D30" i="14" s="1"/>
  <c r="C218" i="13"/>
  <c r="C30" i="14" s="1"/>
  <c r="B218" i="13"/>
  <c r="B30" i="14"/>
  <c r="F215" i="13"/>
  <c r="F29" i="14"/>
  <c r="E215" i="13"/>
  <c r="E29" i="14" s="1"/>
  <c r="D215" i="13"/>
  <c r="D29" i="14" s="1"/>
  <c r="C215" i="13"/>
  <c r="C29" i="14"/>
  <c r="B215" i="13"/>
  <c r="B29" i="14"/>
  <c r="F212" i="13"/>
  <c r="F28" i="14" s="1"/>
  <c r="E212" i="13"/>
  <c r="E28" i="14" s="1"/>
  <c r="D212" i="13"/>
  <c r="D28" i="14"/>
  <c r="C212" i="13"/>
  <c r="C28" i="14"/>
  <c r="B212" i="13"/>
  <c r="B28" i="14" s="1"/>
  <c r="F200" i="13"/>
  <c r="F27" i="14" s="1"/>
  <c r="E200" i="13"/>
  <c r="E27" i="14"/>
  <c r="D200" i="13"/>
  <c r="D27" i="14"/>
  <c r="C200" i="13"/>
  <c r="C27" i="14" s="1"/>
  <c r="B200" i="13"/>
  <c r="B27" i="14" s="1"/>
  <c r="F191" i="13"/>
  <c r="F26" i="14"/>
  <c r="E191" i="13"/>
  <c r="E26" i="14"/>
  <c r="D191" i="13"/>
  <c r="D26" i="14" s="1"/>
  <c r="C191" i="13"/>
  <c r="C26" i="14" s="1"/>
  <c r="B191" i="13"/>
  <c r="B26" i="14"/>
  <c r="F184" i="13"/>
  <c r="F25" i="14"/>
  <c r="E184" i="13"/>
  <c r="E25" i="14" s="1"/>
  <c r="D184" i="13"/>
  <c r="D25" i="14" s="1"/>
  <c r="C184" i="13"/>
  <c r="C25" i="14"/>
  <c r="B184" i="13"/>
  <c r="B25" i="14"/>
  <c r="F167" i="13"/>
  <c r="F24" i="14" s="1"/>
  <c r="E167" i="13"/>
  <c r="E24" i="14" s="1"/>
  <c r="D167" i="13"/>
  <c r="D24" i="14"/>
  <c r="C167" i="13"/>
  <c r="C24" i="14"/>
  <c r="B167" i="13"/>
  <c r="B24" i="14" s="1"/>
  <c r="F160" i="13"/>
  <c r="F23" i="14" s="1"/>
  <c r="E160" i="13"/>
  <c r="E23" i="14"/>
  <c r="D160" i="13"/>
  <c r="D23" i="14"/>
  <c r="C160" i="13"/>
  <c r="C23" i="14" s="1"/>
  <c r="B160" i="13"/>
  <c r="B23" i="14" s="1"/>
  <c r="F157" i="13"/>
  <c r="F22" i="14"/>
  <c r="E157" i="13"/>
  <c r="E22" i="14"/>
  <c r="D157" i="13"/>
  <c r="D22" i="14" s="1"/>
  <c r="C157" i="13"/>
  <c r="C22" i="14" s="1"/>
  <c r="B157" i="13"/>
  <c r="B22" i="14"/>
  <c r="F154" i="13"/>
  <c r="F21" i="14"/>
  <c r="E154" i="13"/>
  <c r="E21" i="14" s="1"/>
  <c r="D154" i="13"/>
  <c r="D21" i="14" s="1"/>
  <c r="C154" i="13"/>
  <c r="C21" i="14"/>
  <c r="B154" i="13"/>
  <c r="B21" i="14"/>
  <c r="F149" i="13"/>
  <c r="F20" i="14" s="1"/>
  <c r="E149" i="13"/>
  <c r="E20" i="14" s="1"/>
  <c r="D149" i="13"/>
  <c r="D20" i="14"/>
  <c r="C149" i="13"/>
  <c r="C20" i="14"/>
  <c r="B149" i="13"/>
  <c r="B20" i="14" s="1"/>
  <c r="F143" i="13"/>
  <c r="F19" i="14" s="1"/>
  <c r="E143" i="13"/>
  <c r="E19" i="14"/>
  <c r="D143" i="13"/>
  <c r="D19" i="14"/>
  <c r="C143" i="13"/>
  <c r="C19" i="14" s="1"/>
  <c r="B143" i="13"/>
  <c r="B19" i="14" s="1"/>
  <c r="F135" i="13"/>
  <c r="F18" i="14"/>
  <c r="E135" i="13"/>
  <c r="E18" i="14"/>
  <c r="D135" i="13"/>
  <c r="D18" i="14" s="1"/>
  <c r="C135" i="13"/>
  <c r="C18" i="14" s="1"/>
  <c r="B135" i="13"/>
  <c r="B18" i="14"/>
  <c r="F128" i="13"/>
  <c r="F17" i="14"/>
  <c r="E128" i="13"/>
  <c r="E17" i="14" s="1"/>
  <c r="D128" i="13"/>
  <c r="D17" i="14" s="1"/>
  <c r="C128" i="13"/>
  <c r="C17" i="14"/>
  <c r="B128" i="13"/>
  <c r="B17" i="14"/>
  <c r="F124" i="13"/>
  <c r="F16" i="14" s="1"/>
  <c r="E124" i="13"/>
  <c r="E16" i="14" s="1"/>
  <c r="D124" i="13"/>
  <c r="D16" i="14"/>
  <c r="C124" i="13"/>
  <c r="C16" i="14"/>
  <c r="B124" i="13"/>
  <c r="B16" i="14" s="1"/>
  <c r="F120" i="13"/>
  <c r="F15" i="14" s="1"/>
  <c r="E120" i="13"/>
  <c r="E15" i="14"/>
  <c r="D120" i="13"/>
  <c r="D15" i="14"/>
  <c r="C120" i="13"/>
  <c r="C15" i="14" s="1"/>
  <c r="B120" i="13"/>
  <c r="B15" i="14" s="1"/>
  <c r="F117" i="13"/>
  <c r="F14" i="14"/>
  <c r="E117" i="13"/>
  <c r="E14" i="14"/>
  <c r="D117" i="13"/>
  <c r="D14" i="14" s="1"/>
  <c r="C117" i="13"/>
  <c r="C14" i="14" s="1"/>
  <c r="B117" i="13"/>
  <c r="B14" i="14"/>
  <c r="F107" i="13"/>
  <c r="F13" i="14"/>
  <c r="E107" i="13"/>
  <c r="E13" i="14" s="1"/>
  <c r="D107" i="13"/>
  <c r="D13" i="14" s="1"/>
  <c r="C107" i="13"/>
  <c r="C13" i="14"/>
  <c r="B107" i="13"/>
  <c r="B13" i="14"/>
  <c r="F89" i="13"/>
  <c r="F12" i="14" s="1"/>
  <c r="E89" i="13"/>
  <c r="E12" i="14" s="1"/>
  <c r="D89" i="13"/>
  <c r="D12" i="14"/>
  <c r="C89" i="13"/>
  <c r="C12" i="14"/>
  <c r="B89" i="13"/>
  <c r="B12" i="14" s="1"/>
  <c r="F80" i="13"/>
  <c r="F11" i="14" s="1"/>
  <c r="E80" i="13"/>
  <c r="E11" i="14"/>
  <c r="D80" i="13"/>
  <c r="D11" i="14"/>
  <c r="C80" i="13"/>
  <c r="C10" i="14" s="1"/>
  <c r="C11" i="14"/>
  <c r="B80" i="13"/>
  <c r="B11" i="14"/>
  <c r="E10" i="14"/>
  <c r="D10" i="14"/>
  <c r="F62" i="13"/>
  <c r="F9" i="14" s="1"/>
  <c r="E62" i="13"/>
  <c r="E9" i="14"/>
  <c r="D62" i="13"/>
  <c r="D9" i="14"/>
  <c r="C62" i="13"/>
  <c r="C9" i="14" s="1"/>
  <c r="B62" i="13"/>
  <c r="B9" i="14" s="1"/>
  <c r="F40" i="13"/>
  <c r="F8" i="14"/>
  <c r="E40" i="13"/>
  <c r="E8" i="14"/>
  <c r="D40" i="13"/>
  <c r="D8" i="14" s="1"/>
  <c r="C40" i="13"/>
  <c r="C8" i="14" s="1"/>
  <c r="B40" i="13"/>
  <c r="B8" i="14"/>
  <c r="F26" i="13"/>
  <c r="F7" i="14"/>
  <c r="E26" i="13"/>
  <c r="E7" i="14" s="1"/>
  <c r="D26" i="13"/>
  <c r="D7" i="14" s="1"/>
  <c r="C26" i="13"/>
  <c r="C7" i="14"/>
  <c r="B26" i="13"/>
  <c r="B7" i="14"/>
  <c r="F18" i="13"/>
  <c r="F19" i="13" s="1"/>
  <c r="F6" i="14" s="1"/>
  <c r="E18" i="13"/>
  <c r="E19" i="13" s="1"/>
  <c r="E6" i="14" s="1"/>
  <c r="D18" i="13"/>
  <c r="D19" i="13"/>
  <c r="D6" i="14"/>
  <c r="C18" i="13"/>
  <c r="C19" i="13"/>
  <c r="C6" i="14" s="1"/>
  <c r="B18" i="13"/>
  <c r="B19" i="13"/>
  <c r="B6" i="14" s="1"/>
  <c r="B2" i="14"/>
  <c r="D296" i="13"/>
  <c r="C296" i="13"/>
  <c r="B296" i="13"/>
  <c r="C265" i="13"/>
  <c r="B265" i="13"/>
  <c r="B2" i="13"/>
  <c r="B3" i="10"/>
  <c r="B2" i="10"/>
  <c r="B4" i="9"/>
  <c r="B3" i="9"/>
  <c r="E2" i="8"/>
  <c r="B2" i="8"/>
  <c r="G2" i="5"/>
  <c r="B2" i="5"/>
  <c r="B2" i="2"/>
  <c r="L354" i="17"/>
  <c r="Z482" i="17"/>
  <c r="P504" i="17"/>
  <c r="V195" i="17"/>
  <c r="B10" i="14"/>
  <c r="W300" i="17"/>
  <c r="X300" i="17"/>
  <c r="X307" i="17" s="1"/>
  <c r="O470" i="17"/>
  <c r="P470" i="17"/>
  <c r="L353" i="17"/>
  <c r="V122" i="17"/>
  <c r="R516" i="17"/>
  <c r="S470" i="17"/>
  <c r="T470" i="17"/>
  <c r="O300" i="17"/>
  <c r="P300" i="17"/>
  <c r="P308" i="17" s="1"/>
  <c r="P248" i="17"/>
  <c r="X482" i="17"/>
  <c r="H174" i="17"/>
  <c r="H176" i="17"/>
  <c r="V130" i="17"/>
  <c r="V175" i="17"/>
  <c r="H360" i="17"/>
  <c r="V362" i="17"/>
  <c r="M470" i="17"/>
  <c r="N470" i="17" s="1"/>
  <c r="M300" i="17"/>
  <c r="N300" i="17"/>
  <c r="N308" i="17"/>
  <c r="H122" i="17"/>
  <c r="V129" i="17"/>
  <c r="X342" i="17"/>
  <c r="H355" i="17"/>
  <c r="J384" i="17"/>
  <c r="T386" i="17"/>
  <c r="N465" i="17"/>
  <c r="N466" i="17"/>
  <c r="X490" i="17"/>
  <c r="R508" i="17"/>
  <c r="X521" i="17"/>
  <c r="R296" i="17"/>
  <c r="P362" i="17"/>
  <c r="P129" i="17"/>
  <c r="V171" i="17"/>
  <c r="N228" i="17"/>
  <c r="AD527" i="17"/>
  <c r="R481" i="17"/>
  <c r="J509" i="17"/>
  <c r="X534" i="17"/>
  <c r="P234" i="17"/>
  <c r="P489" i="17"/>
  <c r="P535" i="17"/>
  <c r="H64" i="17"/>
  <c r="H65" i="17"/>
  <c r="H63" i="17"/>
  <c r="Z223" i="17"/>
  <c r="H222" i="17"/>
  <c r="H308" i="17"/>
  <c r="V526" i="17"/>
  <c r="V527" i="17"/>
  <c r="Z230" i="17"/>
  <c r="T374" i="17"/>
  <c r="P409" i="17"/>
  <c r="AD461" i="17"/>
  <c r="V170" i="17"/>
  <c r="H175" i="17"/>
  <c r="V208" i="17"/>
  <c r="X235" i="17"/>
  <c r="X263" i="17"/>
  <c r="H362" i="17"/>
  <c r="N483" i="17"/>
  <c r="J510" i="17"/>
  <c r="J508" i="17"/>
  <c r="R509" i="17"/>
  <c r="V539" i="17"/>
  <c r="V540" i="17"/>
  <c r="H164" i="17"/>
  <c r="N207" i="17"/>
  <c r="J249" i="17"/>
  <c r="X475" i="17"/>
  <c r="P481" i="17"/>
  <c r="H90" i="17"/>
  <c r="N121" i="17"/>
  <c r="X121" i="17"/>
  <c r="AD140" i="17"/>
  <c r="H156" i="17"/>
  <c r="AD163" i="17"/>
  <c r="AD164" i="17"/>
  <c r="P207" i="17"/>
  <c r="V222" i="17"/>
  <c r="X228" i="17"/>
  <c r="AD308" i="17"/>
  <c r="N321" i="17"/>
  <c r="AD334" i="17"/>
  <c r="H348" i="17"/>
  <c r="H347" i="17"/>
  <c r="J355" i="17"/>
  <c r="AD362" i="17"/>
  <c r="Z373" i="17"/>
  <c r="P460" i="17"/>
  <c r="X461" i="17"/>
  <c r="X464" i="17"/>
  <c r="X465" i="17"/>
  <c r="X509" i="17"/>
  <c r="Z534" i="17"/>
  <c r="Z123" i="17"/>
  <c r="X130" i="17"/>
  <c r="N196" i="17"/>
  <c r="V234" i="17"/>
  <c r="AD280" i="17"/>
  <c r="L321" i="17"/>
  <c r="J347" i="17"/>
  <c r="R361" i="17"/>
  <c r="T362" i="17"/>
  <c r="J374" i="17"/>
  <c r="P385" i="17"/>
  <c r="V466" i="17"/>
  <c r="J482" i="17"/>
  <c r="Z490" i="17"/>
  <c r="AD510" i="17"/>
  <c r="Z515" i="17"/>
  <c r="N522" i="17"/>
  <c r="X522" i="17"/>
  <c r="J342" i="17"/>
  <c r="N362" i="17"/>
  <c r="P438" i="17"/>
  <c r="X453" i="17"/>
  <c r="P477" i="17"/>
  <c r="P508" i="17"/>
  <c r="J515" i="17"/>
  <c r="X341" i="17"/>
  <c r="L349" i="17"/>
  <c r="T349" i="17"/>
  <c r="T385" i="17"/>
  <c r="H393" i="17"/>
  <c r="AD483" i="17"/>
  <c r="H490" i="17"/>
  <c r="N517" i="17"/>
  <c r="P517" i="17"/>
  <c r="V517" i="17"/>
  <c r="X58" i="17"/>
  <c r="Z60" i="17"/>
  <c r="AD65" i="17"/>
  <c r="AD63" i="17"/>
  <c r="X78" i="17"/>
  <c r="AD90" i="17"/>
  <c r="H115" i="17"/>
  <c r="P122" i="17"/>
  <c r="X128" i="17"/>
  <c r="X139" i="17"/>
  <c r="N152" i="17"/>
  <c r="AD170" i="17"/>
  <c r="AD169" i="17"/>
  <c r="AD171" i="17"/>
  <c r="X221" i="17"/>
  <c r="P265" i="17"/>
  <c r="P264" i="17"/>
  <c r="X347" i="17"/>
  <c r="X349" i="17"/>
  <c r="X348" i="17"/>
  <c r="Z425" i="17"/>
  <c r="Z424" i="17"/>
  <c r="X539" i="17"/>
  <c r="X538" i="17"/>
  <c r="X540" i="17"/>
  <c r="P63" i="17"/>
  <c r="V79" i="17"/>
  <c r="AD79" i="17"/>
  <c r="AD114" i="17"/>
  <c r="P121" i="17"/>
  <c r="N139" i="17"/>
  <c r="N140" i="17"/>
  <c r="N153" i="17"/>
  <c r="V151" i="17"/>
  <c r="X153" i="17"/>
  <c r="X152" i="17"/>
  <c r="AB393" i="17"/>
  <c r="H423" i="17"/>
  <c r="P59" i="17"/>
  <c r="H91" i="17"/>
  <c r="AD115" i="17"/>
  <c r="N114" i="17"/>
  <c r="AD116" i="17"/>
  <c r="H123" i="17"/>
  <c r="H157" i="17"/>
  <c r="N163" i="17"/>
  <c r="N164" i="17"/>
  <c r="X164" i="17"/>
  <c r="N170" i="17"/>
  <c r="N169" i="17"/>
  <c r="N171" i="17"/>
  <c r="H196" i="17"/>
  <c r="H195" i="17"/>
  <c r="N194" i="17"/>
  <c r="V206" i="17"/>
  <c r="N221" i="17"/>
  <c r="P229" i="17"/>
  <c r="P228" i="17"/>
  <c r="N333" i="17"/>
  <c r="H384" i="17"/>
  <c r="H385" i="17"/>
  <c r="AB386" i="17"/>
  <c r="AB385" i="17"/>
  <c r="AB384" i="17"/>
  <c r="V116" i="17"/>
  <c r="P176" i="17"/>
  <c r="P174" i="17"/>
  <c r="P175" i="17"/>
  <c r="P378" i="17"/>
  <c r="P380" i="17"/>
  <c r="P379" i="17"/>
  <c r="J423" i="17"/>
  <c r="H539" i="17"/>
  <c r="H540" i="17"/>
  <c r="H538" i="17"/>
  <c r="AD539" i="17"/>
  <c r="AD540" i="17"/>
  <c r="I470" i="17"/>
  <c r="J470" i="17"/>
  <c r="J477" i="17"/>
  <c r="I300" i="17"/>
  <c r="J300" i="17"/>
  <c r="J309" i="17" s="1"/>
  <c r="U470" i="17"/>
  <c r="V470" i="17"/>
  <c r="V477" i="17" s="1"/>
  <c r="U300" i="17"/>
  <c r="V300" i="17"/>
  <c r="V307" i="17" s="1"/>
  <c r="H60" i="17"/>
  <c r="V60" i="17"/>
  <c r="AD58" i="17"/>
  <c r="V91" i="17"/>
  <c r="P116" i="17"/>
  <c r="P115" i="17"/>
  <c r="R123" i="17"/>
  <c r="AD122" i="17"/>
  <c r="H140" i="17"/>
  <c r="H153" i="17"/>
  <c r="AD153" i="17"/>
  <c r="P157" i="17"/>
  <c r="P165" i="17" s="1"/>
  <c r="P156" i="17"/>
  <c r="X175" i="17"/>
  <c r="X176" i="17"/>
  <c r="H223" i="17"/>
  <c r="P222" i="17"/>
  <c r="N234" i="17"/>
  <c r="N235" i="17"/>
  <c r="P296" i="17"/>
  <c r="P294" i="17"/>
  <c r="V321" i="17"/>
  <c r="H466" i="17"/>
  <c r="H464" i="17"/>
  <c r="H465" i="17"/>
  <c r="V59" i="17"/>
  <c r="P64" i="17"/>
  <c r="X64" i="17"/>
  <c r="X63" i="17"/>
  <c r="P79" i="17"/>
  <c r="N89" i="17"/>
  <c r="X91" i="17"/>
  <c r="X90" i="17"/>
  <c r="T116" i="17"/>
  <c r="AD121" i="17"/>
  <c r="P128" i="17"/>
  <c r="J130" i="17"/>
  <c r="N128" i="17"/>
  <c r="P130" i="17"/>
  <c r="R130" i="17"/>
  <c r="J141" i="17"/>
  <c r="X141" i="17"/>
  <c r="H163" i="17"/>
  <c r="H165" i="17"/>
  <c r="V164" i="17"/>
  <c r="X156" i="17"/>
  <c r="X158" i="17"/>
  <c r="X157" i="17"/>
  <c r="V196" i="17"/>
  <c r="X195" i="17"/>
  <c r="AD196" i="17"/>
  <c r="AD194" i="17"/>
  <c r="AB208" i="17"/>
  <c r="V230" i="17"/>
  <c r="V229" i="17"/>
  <c r="X247" i="17"/>
  <c r="H280" i="17"/>
  <c r="J281" i="17"/>
  <c r="N279" i="17"/>
  <c r="N280" i="17"/>
  <c r="L362" i="17"/>
  <c r="L360" i="17"/>
  <c r="V163" i="17"/>
  <c r="X163" i="17"/>
  <c r="X196" i="17"/>
  <c r="L208" i="17"/>
  <c r="V221" i="17"/>
  <c r="V248" i="17"/>
  <c r="P263" i="17"/>
  <c r="X279" i="17"/>
  <c r="L343" i="17"/>
  <c r="L342" i="17"/>
  <c r="P348" i="17"/>
  <c r="P349" i="17"/>
  <c r="P347" i="17"/>
  <c r="AB372" i="17"/>
  <c r="AD521" i="17"/>
  <c r="AD522" i="17"/>
  <c r="J60" i="17"/>
  <c r="V64" i="17"/>
  <c r="N116" i="17"/>
  <c r="V123" i="17"/>
  <c r="Z130" i="17"/>
  <c r="N158" i="17"/>
  <c r="V169" i="17"/>
  <c r="N195" i="17"/>
  <c r="AD207" i="17"/>
  <c r="P221" i="17"/>
  <c r="R230" i="17"/>
  <c r="AD236" i="17"/>
  <c r="AD235" i="17"/>
  <c r="V264" i="17"/>
  <c r="V280" i="17"/>
  <c r="V279" i="17"/>
  <c r="H295" i="17"/>
  <c r="N307" i="17"/>
  <c r="AD307" i="17"/>
  <c r="H322" i="17"/>
  <c r="P320" i="17"/>
  <c r="Z333" i="17"/>
  <c r="T342" i="17"/>
  <c r="T395" i="17"/>
  <c r="R425" i="17"/>
  <c r="R423" i="17"/>
  <c r="R438" i="17"/>
  <c r="J461" i="17"/>
  <c r="J459" i="17"/>
  <c r="N461" i="17"/>
  <c r="H477" i="17"/>
  <c r="AD477" i="17"/>
  <c r="Z502" i="17"/>
  <c r="Z510" i="17"/>
  <c r="Z509" i="17"/>
  <c r="Z508" i="17"/>
  <c r="N516" i="17"/>
  <c r="P526" i="17"/>
  <c r="P527" i="17"/>
  <c r="R535" i="17"/>
  <c r="R533" i="17"/>
  <c r="N540" i="17"/>
  <c r="AD176" i="17"/>
  <c r="AD174" i="17"/>
  <c r="P195" i="17"/>
  <c r="H372" i="17"/>
  <c r="P395" i="17"/>
  <c r="P393" i="17"/>
  <c r="Z394" i="17"/>
  <c r="H424" i="17"/>
  <c r="R459" i="17"/>
  <c r="X460" i="17"/>
  <c r="X525" i="17"/>
  <c r="X527" i="17"/>
  <c r="X526" i="17"/>
  <c r="J534" i="17"/>
  <c r="P540" i="17"/>
  <c r="P539" i="17"/>
  <c r="N79" i="17"/>
  <c r="N90" i="17"/>
  <c r="J123" i="17"/>
  <c r="N123" i="17"/>
  <c r="H207" i="17"/>
  <c r="N208" i="17"/>
  <c r="N222" i="17"/>
  <c r="AD222" i="17"/>
  <c r="AD221" i="17"/>
  <c r="X230" i="17"/>
  <c r="V247" i="17"/>
  <c r="H248" i="17"/>
  <c r="AD247" i="17"/>
  <c r="AD248" i="17"/>
  <c r="H309" i="17"/>
  <c r="V334" i="17"/>
  <c r="X373" i="17"/>
  <c r="T380" i="17"/>
  <c r="T378" i="17"/>
  <c r="T379" i="17"/>
  <c r="R393" i="17"/>
  <c r="Z411" i="17"/>
  <c r="AB424" i="17"/>
  <c r="AB425" i="17"/>
  <c r="AB437" i="17"/>
  <c r="X451" i="17"/>
  <c r="V491" i="17"/>
  <c r="V504" i="17"/>
  <c r="P208" i="17"/>
  <c r="V207" i="17"/>
  <c r="X207" i="17"/>
  <c r="AD208" i="17"/>
  <c r="H235" i="17"/>
  <c r="N247" i="17"/>
  <c r="N248" i="17"/>
  <c r="P247" i="17"/>
  <c r="R249" i="17"/>
  <c r="Z249" i="17"/>
  <c r="J265" i="17"/>
  <c r="V294" i="17"/>
  <c r="V308" i="17"/>
  <c r="V333" i="17"/>
  <c r="AB335" i="17"/>
  <c r="J343" i="17"/>
  <c r="Z341" i="17"/>
  <c r="P372" i="17"/>
  <c r="X394" i="17"/>
  <c r="P411" i="17"/>
  <c r="Z409" i="17"/>
  <c r="AB423" i="17"/>
  <c r="H437" i="17"/>
  <c r="P439" i="17"/>
  <c r="H451" i="17"/>
  <c r="J451" i="17"/>
  <c r="Z451" i="17"/>
  <c r="H475" i="17"/>
  <c r="AD476" i="17"/>
  <c r="X502" i="17"/>
  <c r="N527" i="17"/>
  <c r="N263" i="17"/>
  <c r="X265" i="17"/>
  <c r="Z281" i="17"/>
  <c r="H296" i="17"/>
  <c r="V295" i="17"/>
  <c r="AD295" i="17"/>
  <c r="N320" i="17"/>
  <c r="AB322" i="17"/>
  <c r="P341" i="17"/>
  <c r="L394" i="17"/>
  <c r="Z395" i="17"/>
  <c r="R424" i="17"/>
  <c r="X425" i="17"/>
  <c r="H439" i="17"/>
  <c r="R437" i="17"/>
  <c r="H453" i="17"/>
  <c r="H461" i="17"/>
  <c r="J502" i="17"/>
  <c r="P503" i="17"/>
  <c r="V503" i="17"/>
  <c r="P520" i="17"/>
  <c r="P521" i="17"/>
  <c r="V521" i="17"/>
  <c r="V522" i="17"/>
  <c r="J527" i="17"/>
  <c r="J525" i="17"/>
  <c r="P534" i="17"/>
  <c r="P230" i="17"/>
  <c r="V236" i="17"/>
  <c r="X249" i="17"/>
  <c r="R265" i="17"/>
  <c r="X281" i="17"/>
  <c r="L322" i="17"/>
  <c r="X322" i="17"/>
  <c r="R348" i="17"/>
  <c r="P354" i="17"/>
  <c r="J362" i="17"/>
  <c r="X361" i="17"/>
  <c r="AB362" i="17"/>
  <c r="Z384" i="17"/>
  <c r="V395" i="17"/>
  <c r="X411" i="17"/>
  <c r="R439" i="17"/>
  <c r="Z453" i="17"/>
  <c r="Z461" i="17"/>
  <c r="H482" i="17"/>
  <c r="V483" i="17"/>
  <c r="P491" i="17"/>
  <c r="R491" i="17"/>
  <c r="Z491" i="17"/>
  <c r="AD504" i="17"/>
  <c r="H510" i="17"/>
  <c r="R510" i="17"/>
  <c r="H516" i="17"/>
  <c r="P516" i="17"/>
  <c r="X517" i="17"/>
  <c r="V535" i="17"/>
  <c r="AD195" i="17"/>
  <c r="R223" i="17"/>
  <c r="J230" i="17"/>
  <c r="AD230" i="17"/>
  <c r="Z265" i="17"/>
  <c r="R281" i="17"/>
  <c r="J296" i="17"/>
  <c r="Z296" i="17"/>
  <c r="AB309" i="17"/>
  <c r="X321" i="17"/>
  <c r="J334" i="17"/>
  <c r="X335" i="17"/>
  <c r="AB334" i="17"/>
  <c r="L341" i="17"/>
  <c r="H349" i="17"/>
  <c r="X355" i="17"/>
  <c r="J361" i="17"/>
  <c r="T360" i="17"/>
  <c r="X374" i="17"/>
  <c r="AB373" i="17"/>
  <c r="Z385" i="17"/>
  <c r="P386" i="17"/>
  <c r="Z410" i="17"/>
  <c r="P424" i="17"/>
  <c r="T425" i="17"/>
  <c r="Z437" i="17"/>
  <c r="Z459" i="17"/>
  <c r="R464" i="17"/>
  <c r="Z476" i="17"/>
  <c r="R489" i="17"/>
  <c r="H509" i="17"/>
  <c r="P515" i="17"/>
  <c r="AD517" i="17"/>
  <c r="H130" i="17"/>
  <c r="H129" i="17"/>
  <c r="H128" i="17"/>
  <c r="H169" i="17"/>
  <c r="H170" i="17"/>
  <c r="H171" i="17"/>
  <c r="H264" i="17"/>
  <c r="H265" i="17"/>
  <c r="H263" i="17"/>
  <c r="R477" i="17"/>
  <c r="R476" i="17"/>
  <c r="R475" i="17"/>
  <c r="H341" i="17"/>
  <c r="H343" i="17"/>
  <c r="P170" i="17"/>
  <c r="P169" i="17"/>
  <c r="P171" i="17"/>
  <c r="T176" i="17"/>
  <c r="T175" i="17"/>
  <c r="T174" i="17"/>
  <c r="H230" i="17"/>
  <c r="H229" i="17"/>
  <c r="H228" i="17"/>
  <c r="P279" i="17"/>
  <c r="P280" i="17"/>
  <c r="P281" i="17"/>
  <c r="X294" i="17"/>
  <c r="X296" i="17"/>
  <c r="X295" i="17"/>
  <c r="AB320" i="17"/>
  <c r="L372" i="17"/>
  <c r="L374" i="17"/>
  <c r="L373" i="17"/>
  <c r="Z527" i="17"/>
  <c r="Z526" i="17"/>
  <c r="Z525" i="17"/>
  <c r="P139" i="17"/>
  <c r="P140" i="17"/>
  <c r="P141" i="17"/>
  <c r="P153" i="17"/>
  <c r="P151" i="17"/>
  <c r="P152" i="17"/>
  <c r="X171" i="17"/>
  <c r="X170" i="17"/>
  <c r="X169" i="17"/>
  <c r="Z347" i="17"/>
  <c r="Z348" i="17"/>
  <c r="Z349" i="17"/>
  <c r="L411" i="17"/>
  <c r="L409" i="17"/>
  <c r="L410" i="17"/>
  <c r="AB130" i="17"/>
  <c r="AB129" i="17"/>
  <c r="AB128" i="17"/>
  <c r="T223" i="17"/>
  <c r="T222" i="17"/>
  <c r="T221" i="17"/>
  <c r="AB265" i="17"/>
  <c r="AB264" i="17"/>
  <c r="AB263" i="17"/>
  <c r="L296" i="17"/>
  <c r="L295" i="17"/>
  <c r="L294" i="17"/>
  <c r="L335" i="17"/>
  <c r="L334" i="17"/>
  <c r="L333" i="17"/>
  <c r="J489" i="17"/>
  <c r="J490" i="17"/>
  <c r="J491" i="17"/>
  <c r="T65" i="17"/>
  <c r="T64" i="17"/>
  <c r="T63" i="17"/>
  <c r="T123" i="17"/>
  <c r="T122" i="17"/>
  <c r="T121" i="17"/>
  <c r="T141" i="17"/>
  <c r="T140" i="17"/>
  <c r="T139" i="17"/>
  <c r="P164" i="17"/>
  <c r="P163" i="17"/>
  <c r="AB230" i="17"/>
  <c r="AB229" i="17"/>
  <c r="AB228" i="17"/>
  <c r="L249" i="17"/>
  <c r="L248" i="17"/>
  <c r="L247" i="17"/>
  <c r="P307" i="17"/>
  <c r="H409" i="17"/>
  <c r="Z121" i="17"/>
  <c r="Z122" i="17"/>
  <c r="T130" i="17"/>
  <c r="T129" i="17"/>
  <c r="T128" i="17"/>
  <c r="Z140" i="17"/>
  <c r="Z139" i="17"/>
  <c r="J158" i="17"/>
  <c r="J156" i="17"/>
  <c r="AB157" i="17"/>
  <c r="AB156" i="17"/>
  <c r="AB158" i="17"/>
  <c r="AB176" i="17"/>
  <c r="AB175" i="17"/>
  <c r="AB174" i="17"/>
  <c r="AD265" i="17"/>
  <c r="J280" i="17"/>
  <c r="J279" i="17"/>
  <c r="N296" i="17"/>
  <c r="R295" i="17"/>
  <c r="R294" i="17"/>
  <c r="Z309" i="17"/>
  <c r="Z308" i="17"/>
  <c r="Z307" i="17"/>
  <c r="H321" i="17"/>
  <c r="H320" i="17"/>
  <c r="AB342" i="17"/>
  <c r="AB343" i="17"/>
  <c r="AB341" i="17"/>
  <c r="P361" i="17"/>
  <c r="P360" i="17"/>
  <c r="X362" i="17"/>
  <c r="R373" i="17"/>
  <c r="J395" i="17"/>
  <c r="J394" i="17"/>
  <c r="J393" i="17"/>
  <c r="AB395" i="17"/>
  <c r="AB394" i="17"/>
  <c r="R410" i="17"/>
  <c r="J438" i="17"/>
  <c r="J437" i="17"/>
  <c r="J453" i="17"/>
  <c r="P451" i="17"/>
  <c r="AB461" i="17"/>
  <c r="AB460" i="17"/>
  <c r="AB459" i="17"/>
  <c r="J466" i="17"/>
  <c r="J464" i="17"/>
  <c r="X477" i="17"/>
  <c r="X476" i="17"/>
  <c r="T483" i="17"/>
  <c r="T482" i="17"/>
  <c r="T481" i="17"/>
  <c r="X483" i="17"/>
  <c r="X481" i="17"/>
  <c r="T510" i="17"/>
  <c r="T509" i="17"/>
  <c r="T508" i="17"/>
  <c r="H527" i="17"/>
  <c r="H525" i="17"/>
  <c r="J533" i="17"/>
  <c r="R59" i="17"/>
  <c r="N63" i="17"/>
  <c r="R79" i="17"/>
  <c r="R77" i="17"/>
  <c r="R78" i="17"/>
  <c r="AB79" i="17"/>
  <c r="AD128" i="17"/>
  <c r="Z129" i="17"/>
  <c r="Z128" i="17"/>
  <c r="H141" i="17"/>
  <c r="AD141" i="17"/>
  <c r="V153" i="17"/>
  <c r="Z153" i="17"/>
  <c r="Z152" i="17"/>
  <c r="Z151" i="17"/>
  <c r="J164" i="17"/>
  <c r="J163" i="17"/>
  <c r="N174" i="17"/>
  <c r="H206" i="17"/>
  <c r="X206" i="17"/>
  <c r="H208" i="17"/>
  <c r="R222" i="17"/>
  <c r="R221" i="17"/>
  <c r="X223" i="17"/>
  <c r="AD228" i="17"/>
  <c r="X234" i="17"/>
  <c r="H236" i="17"/>
  <c r="N236" i="17"/>
  <c r="X236" i="17"/>
  <c r="H247" i="17"/>
  <c r="J248" i="17"/>
  <c r="J247" i="17"/>
  <c r="V265" i="17"/>
  <c r="Z264" i="17"/>
  <c r="Z263" i="17"/>
  <c r="H281" i="17"/>
  <c r="AD281" i="17"/>
  <c r="N295" i="17"/>
  <c r="AB296" i="17"/>
  <c r="AB295" i="17"/>
  <c r="AB294" i="17"/>
  <c r="X308" i="17"/>
  <c r="T309" i="17"/>
  <c r="T308" i="17"/>
  <c r="T307" i="17"/>
  <c r="N322" i="17"/>
  <c r="T322" i="17"/>
  <c r="T321" i="17"/>
  <c r="T320" i="17"/>
  <c r="T353" i="17"/>
  <c r="T355" i="17"/>
  <c r="R362" i="17"/>
  <c r="R360" i="17"/>
  <c r="Z362" i="17"/>
  <c r="Z361" i="17"/>
  <c r="Z360" i="17"/>
  <c r="P374" i="17"/>
  <c r="AB374" i="17"/>
  <c r="R378" i="17"/>
  <c r="AB379" i="17"/>
  <c r="X379" i="17"/>
  <c r="X380" i="17"/>
  <c r="X378" i="17"/>
  <c r="Z386" i="17"/>
  <c r="H394" i="17"/>
  <c r="R409" i="17"/>
  <c r="R411" i="17"/>
  <c r="J425" i="17"/>
  <c r="J424" i="17"/>
  <c r="X424" i="17"/>
  <c r="X423" i="17"/>
  <c r="H459" i="17"/>
  <c r="P461" i="17"/>
  <c r="P459" i="17"/>
  <c r="H476" i="17"/>
  <c r="R504" i="17"/>
  <c r="R502" i="17"/>
  <c r="P533" i="17"/>
  <c r="R540" i="17"/>
  <c r="R538" i="17"/>
  <c r="P60" i="17"/>
  <c r="Z64" i="17"/>
  <c r="Z63" i="17"/>
  <c r="V89" i="17"/>
  <c r="J89" i="17"/>
  <c r="J90" i="17"/>
  <c r="Z91" i="17"/>
  <c r="Z89" i="17"/>
  <c r="Z90" i="17"/>
  <c r="AB91" i="17"/>
  <c r="V115" i="17"/>
  <c r="J116" i="17"/>
  <c r="J115" i="17"/>
  <c r="J114" i="17"/>
  <c r="L116" i="17"/>
  <c r="Z116" i="17"/>
  <c r="Z115" i="17"/>
  <c r="Z114" i="17"/>
  <c r="AB116" i="17"/>
  <c r="V121" i="17"/>
  <c r="N122" i="17"/>
  <c r="J122" i="17"/>
  <c r="J121" i="17"/>
  <c r="P123" i="17"/>
  <c r="AB123" i="17"/>
  <c r="AB122" i="17"/>
  <c r="AB121" i="17"/>
  <c r="X129" i="17"/>
  <c r="N130" i="17"/>
  <c r="R129" i="17"/>
  <c r="R128" i="17"/>
  <c r="AD139" i="17"/>
  <c r="J140" i="17"/>
  <c r="J139" i="17"/>
  <c r="V141" i="17"/>
  <c r="Z141" i="17"/>
  <c r="AB141" i="17"/>
  <c r="AB140" i="17"/>
  <c r="AB139" i="17"/>
  <c r="H151" i="17"/>
  <c r="X151" i="17"/>
  <c r="L164" i="17"/>
  <c r="L163" i="17"/>
  <c r="R158" i="17"/>
  <c r="R165" i="17"/>
  <c r="R156" i="17"/>
  <c r="T157" i="17"/>
  <c r="T156" i="17"/>
  <c r="T158" i="17"/>
  <c r="AB164" i="17"/>
  <c r="AB163" i="17"/>
  <c r="J171" i="17"/>
  <c r="J170" i="17"/>
  <c r="J169" i="17"/>
  <c r="L171" i="17"/>
  <c r="R171" i="17"/>
  <c r="R170" i="17"/>
  <c r="R169" i="17"/>
  <c r="T171" i="17"/>
  <c r="Z171" i="17"/>
  <c r="Z170" i="17"/>
  <c r="Z169" i="17"/>
  <c r="AB171" i="17"/>
  <c r="L176" i="17"/>
  <c r="L175" i="17"/>
  <c r="L174" i="17"/>
  <c r="Z175" i="17"/>
  <c r="Z174" i="17"/>
  <c r="V194" i="17"/>
  <c r="J196" i="17"/>
  <c r="J195" i="17"/>
  <c r="J194" i="17"/>
  <c r="L196" i="17"/>
  <c r="Z196" i="17"/>
  <c r="Z195" i="17"/>
  <c r="Z194" i="17"/>
  <c r="AB196" i="17"/>
  <c r="N206" i="17"/>
  <c r="AD206" i="17"/>
  <c r="R208" i="17"/>
  <c r="R207" i="17"/>
  <c r="R206" i="17"/>
  <c r="T208" i="17"/>
  <c r="J222" i="17"/>
  <c r="J221" i="17"/>
  <c r="P223" i="17"/>
  <c r="AB223" i="17"/>
  <c r="AB222" i="17"/>
  <c r="AB221" i="17"/>
  <c r="X229" i="17"/>
  <c r="N230" i="17"/>
  <c r="R229" i="17"/>
  <c r="R228" i="17"/>
  <c r="AD234" i="17"/>
  <c r="V235" i="17"/>
  <c r="P249" i="17"/>
  <c r="R248" i="17"/>
  <c r="R247" i="17"/>
  <c r="V249" i="17"/>
  <c r="X264" i="17"/>
  <c r="N265" i="17"/>
  <c r="R264" i="17"/>
  <c r="R263" i="17"/>
  <c r="AD279" i="17"/>
  <c r="L281" i="17"/>
  <c r="L280" i="17"/>
  <c r="L279" i="17"/>
  <c r="V281" i="17"/>
  <c r="Z280" i="17"/>
  <c r="Z279" i="17"/>
  <c r="H294" i="17"/>
  <c r="P295" i="17"/>
  <c r="T296" i="17"/>
  <c r="T295" i="17"/>
  <c r="T294" i="17"/>
  <c r="AD296" i="17"/>
  <c r="AD309" i="17"/>
  <c r="X320" i="17"/>
  <c r="AD322" i="17"/>
  <c r="AD321" i="17"/>
  <c r="AD320" i="17"/>
  <c r="H335" i="17"/>
  <c r="H334" i="17"/>
  <c r="H333" i="17"/>
  <c r="N335" i="17"/>
  <c r="N334" i="17"/>
  <c r="V335" i="17"/>
  <c r="AB333" i="17"/>
  <c r="R342" i="17"/>
  <c r="R343" i="17"/>
  <c r="R341" i="17"/>
  <c r="X343" i="17"/>
  <c r="Z342" i="17"/>
  <c r="AB349" i="17"/>
  <c r="AB348" i="17"/>
  <c r="AD349" i="17"/>
  <c r="AD348" i="17"/>
  <c r="AD347" i="17"/>
  <c r="X353" i="17"/>
  <c r="T354" i="17"/>
  <c r="R354" i="17"/>
  <c r="R353" i="17"/>
  <c r="AB355" i="17"/>
  <c r="AB354" i="17"/>
  <c r="AB353" i="17"/>
  <c r="X360" i="17"/>
  <c r="T361" i="17"/>
  <c r="R372" i="17"/>
  <c r="P373" i="17"/>
  <c r="R374" i="17"/>
  <c r="Z374" i="17"/>
  <c r="R379" i="17"/>
  <c r="Z380" i="17"/>
  <c r="Z378" i="17"/>
  <c r="R384" i="17"/>
  <c r="J386" i="17"/>
  <c r="J385" i="17"/>
  <c r="X385" i="17"/>
  <c r="X384" i="17"/>
  <c r="P394" i="17"/>
  <c r="H395" i="17"/>
  <c r="N395" i="17"/>
  <c r="T394" i="17"/>
  <c r="T393" i="17"/>
  <c r="X410" i="17"/>
  <c r="J410" i="17"/>
  <c r="J411" i="17"/>
  <c r="J409" i="17"/>
  <c r="H425" i="17"/>
  <c r="N425" i="17"/>
  <c r="N424" i="17"/>
  <c r="N423" i="17"/>
  <c r="T424" i="17"/>
  <c r="H438" i="17"/>
  <c r="Z438" i="17"/>
  <c r="P452" i="17"/>
  <c r="R451" i="17"/>
  <c r="R460" i="17"/>
  <c r="L461" i="17"/>
  <c r="L460" i="17"/>
  <c r="L459" i="17"/>
  <c r="R461" i="17"/>
  <c r="J465" i="17"/>
  <c r="P466" i="17"/>
  <c r="P465" i="17"/>
  <c r="T466" i="17"/>
  <c r="T465" i="17"/>
  <c r="T464" i="17"/>
  <c r="AB466" i="17"/>
  <c r="AB465" i="17"/>
  <c r="AB464" i="17"/>
  <c r="P476" i="17"/>
  <c r="L483" i="17"/>
  <c r="L482" i="17"/>
  <c r="L481" i="17"/>
  <c r="P483" i="17"/>
  <c r="P482" i="17"/>
  <c r="AB483" i="17"/>
  <c r="AB482" i="17"/>
  <c r="AB481" i="17"/>
  <c r="T491" i="17"/>
  <c r="T490" i="17"/>
  <c r="T489" i="17"/>
  <c r="R503" i="17"/>
  <c r="J504" i="17"/>
  <c r="J503" i="17"/>
  <c r="N504" i="17"/>
  <c r="P502" i="17"/>
  <c r="N510" i="17"/>
  <c r="P510" i="17"/>
  <c r="H517" i="17"/>
  <c r="R517" i="17"/>
  <c r="R515" i="17"/>
  <c r="X515" i="17"/>
  <c r="J522" i="17"/>
  <c r="J521" i="17"/>
  <c r="R522" i="17"/>
  <c r="R520" i="17"/>
  <c r="P525" i="17"/>
  <c r="X535" i="17"/>
  <c r="X533" i="17"/>
  <c r="Z533" i="17"/>
  <c r="L540" i="17"/>
  <c r="L539" i="17"/>
  <c r="L538" i="17"/>
  <c r="Z540" i="17"/>
  <c r="Z539" i="17"/>
  <c r="L60" i="17"/>
  <c r="L59" i="17"/>
  <c r="L58" i="17"/>
  <c r="Z58" i="17"/>
  <c r="Z59" i="17"/>
  <c r="J64" i="17"/>
  <c r="J63" i="17"/>
  <c r="AB65" i="17"/>
  <c r="AB64" i="17"/>
  <c r="AB63" i="17"/>
  <c r="R91" i="17"/>
  <c r="R90" i="17"/>
  <c r="R89" i="17"/>
  <c r="R114" i="17"/>
  <c r="R116" i="17"/>
  <c r="R115" i="17"/>
  <c r="L123" i="17"/>
  <c r="L122" i="17"/>
  <c r="L121" i="17"/>
  <c r="L141" i="17"/>
  <c r="L140" i="17"/>
  <c r="L139" i="17"/>
  <c r="L157" i="17"/>
  <c r="L156" i="17"/>
  <c r="L158" i="17"/>
  <c r="L165" i="17" s="1"/>
  <c r="T164" i="17"/>
  <c r="T163" i="17"/>
  <c r="Z158" i="17"/>
  <c r="Z165" i="17" s="1"/>
  <c r="Z156" i="17"/>
  <c r="J175" i="17"/>
  <c r="J174" i="17"/>
  <c r="R196" i="17"/>
  <c r="R195" i="17"/>
  <c r="R194" i="17"/>
  <c r="J208" i="17"/>
  <c r="J207" i="17"/>
  <c r="J206" i="17"/>
  <c r="Z208" i="17"/>
  <c r="Z207" i="17"/>
  <c r="Z206" i="17"/>
  <c r="L223" i="17"/>
  <c r="L222" i="17"/>
  <c r="L221" i="17"/>
  <c r="V223" i="17"/>
  <c r="Z222" i="17"/>
  <c r="Z221" i="17"/>
  <c r="T230" i="17"/>
  <c r="T229" i="17"/>
  <c r="T228" i="17"/>
  <c r="T249" i="17"/>
  <c r="T248" i="17"/>
  <c r="T247" i="17"/>
  <c r="T265" i="17"/>
  <c r="T264" i="17"/>
  <c r="T263" i="17"/>
  <c r="AB281" i="17"/>
  <c r="AB280" i="17"/>
  <c r="AB279" i="17"/>
  <c r="R308" i="17"/>
  <c r="R307" i="17"/>
  <c r="AB308" i="17"/>
  <c r="P322" i="17"/>
  <c r="P321" i="17"/>
  <c r="R321" i="17"/>
  <c r="R320" i="17"/>
  <c r="Z322" i="17"/>
  <c r="J335" i="17"/>
  <c r="J333" i="17"/>
  <c r="R335" i="17"/>
  <c r="R334" i="17"/>
  <c r="R333" i="17"/>
  <c r="T343" i="17"/>
  <c r="T341" i="17"/>
  <c r="V343" i="17"/>
  <c r="V342" i="17"/>
  <c r="V341" i="17"/>
  <c r="J373" i="17"/>
  <c r="J372" i="17"/>
  <c r="N386" i="17"/>
  <c r="N385" i="17"/>
  <c r="N384" i="17"/>
  <c r="V394" i="17"/>
  <c r="V393" i="17"/>
  <c r="T437" i="17"/>
  <c r="X437" i="17"/>
  <c r="X438" i="17"/>
  <c r="H483" i="17"/>
  <c r="H481" i="17"/>
  <c r="H503" i="17"/>
  <c r="Z504" i="17"/>
  <c r="Z503" i="17"/>
  <c r="AD503" i="17"/>
  <c r="L527" i="17"/>
  <c r="L526" i="17"/>
  <c r="L525" i="17"/>
  <c r="T527" i="17"/>
  <c r="T526" i="17"/>
  <c r="T525" i="17"/>
  <c r="H535" i="17"/>
  <c r="H533" i="17"/>
  <c r="X59" i="17"/>
  <c r="N60" i="17"/>
  <c r="X60" i="17"/>
  <c r="R63" i="17"/>
  <c r="R64" i="17"/>
  <c r="J79" i="17"/>
  <c r="J78" i="17"/>
  <c r="J77" i="17"/>
  <c r="L79" i="17"/>
  <c r="Z78" i="17"/>
  <c r="Z79" i="17"/>
  <c r="Z77" i="17"/>
  <c r="P89" i="17"/>
  <c r="P91" i="17"/>
  <c r="H114" i="17"/>
  <c r="X114" i="17"/>
  <c r="H116" i="17"/>
  <c r="X116" i="17"/>
  <c r="X122" i="17"/>
  <c r="R122" i="17"/>
  <c r="R121" i="17"/>
  <c r="X123" i="17"/>
  <c r="L130" i="17"/>
  <c r="L129" i="17"/>
  <c r="L128" i="17"/>
  <c r="H139" i="17"/>
  <c r="R140" i="17"/>
  <c r="R139" i="17"/>
  <c r="J153" i="17"/>
  <c r="J152" i="17"/>
  <c r="J151" i="17"/>
  <c r="L153" i="17"/>
  <c r="AB153" i="17"/>
  <c r="V165" i="17"/>
  <c r="Z164" i="17"/>
  <c r="Z163" i="17"/>
  <c r="R175" i="17"/>
  <c r="R174" i="17"/>
  <c r="P194" i="17"/>
  <c r="P196" i="17"/>
  <c r="X208" i="17"/>
  <c r="X222" i="17"/>
  <c r="N223" i="17"/>
  <c r="L230" i="17"/>
  <c r="L229" i="17"/>
  <c r="L228" i="17"/>
  <c r="Z229" i="17"/>
  <c r="Z228" i="17"/>
  <c r="H234" i="17"/>
  <c r="P235" i="17"/>
  <c r="P236" i="17"/>
  <c r="H249" i="17"/>
  <c r="N249" i="17"/>
  <c r="AB249" i="17"/>
  <c r="AB248" i="17"/>
  <c r="AB247" i="17"/>
  <c r="AD263" i="17"/>
  <c r="L265" i="17"/>
  <c r="L264" i="17"/>
  <c r="L263" i="17"/>
  <c r="H279" i="17"/>
  <c r="T281" i="17"/>
  <c r="T280" i="17"/>
  <c r="T279" i="17"/>
  <c r="J295" i="17"/>
  <c r="J294" i="17"/>
  <c r="L309" i="17"/>
  <c r="L308" i="17"/>
  <c r="L307" i="17"/>
  <c r="T335" i="17"/>
  <c r="T333" i="17"/>
  <c r="X334" i="17"/>
  <c r="X333" i="17"/>
  <c r="AD335" i="17"/>
  <c r="AD333" i="17"/>
  <c r="H342" i="17"/>
  <c r="N343" i="17"/>
  <c r="N342" i="17"/>
  <c r="N341" i="17"/>
  <c r="R349" i="17"/>
  <c r="H354" i="17"/>
  <c r="H353" i="17"/>
  <c r="V355" i="17"/>
  <c r="V354" i="17"/>
  <c r="V353" i="17"/>
  <c r="AD355" i="17"/>
  <c r="AD354" i="17"/>
  <c r="AD353" i="17"/>
  <c r="L361" i="17"/>
  <c r="AB360" i="17"/>
  <c r="H374" i="17"/>
  <c r="H373" i="17"/>
  <c r="L380" i="17"/>
  <c r="L379" i="17"/>
  <c r="L378" i="17"/>
  <c r="L386" i="17"/>
  <c r="L385" i="17"/>
  <c r="L384" i="17"/>
  <c r="R394" i="17"/>
  <c r="P410" i="17"/>
  <c r="T410" i="17"/>
  <c r="T411" i="17"/>
  <c r="T409" i="17"/>
  <c r="X409" i="17"/>
  <c r="AB410" i="17"/>
  <c r="P425" i="17"/>
  <c r="J439" i="17"/>
  <c r="H452" i="17"/>
  <c r="Z452" i="17"/>
  <c r="Z466" i="17"/>
  <c r="Z464" i="17"/>
  <c r="P475" i="17"/>
  <c r="R482" i="17"/>
  <c r="R483" i="17"/>
  <c r="X491" i="17"/>
  <c r="X489" i="17"/>
  <c r="Z489" i="17"/>
  <c r="H502" i="17"/>
  <c r="AB510" i="17"/>
  <c r="AB509" i="17"/>
  <c r="AB508" i="17"/>
  <c r="J517" i="17"/>
  <c r="J516" i="17"/>
  <c r="J535" i="17"/>
  <c r="J540" i="17"/>
  <c r="J539" i="17"/>
  <c r="V58" i="17"/>
  <c r="J59" i="17"/>
  <c r="J58" i="17"/>
  <c r="AB60" i="17"/>
  <c r="AB59" i="17"/>
  <c r="AB58" i="17"/>
  <c r="L65" i="17"/>
  <c r="L64" i="17"/>
  <c r="L63" i="17"/>
  <c r="L91" i="17"/>
  <c r="H58" i="17"/>
  <c r="AD60" i="17"/>
  <c r="V63" i="17"/>
  <c r="N64" i="17"/>
  <c r="AD64" i="17"/>
  <c r="J65" i="17"/>
  <c r="H77" i="17"/>
  <c r="X77" i="17"/>
  <c r="P78" i="17"/>
  <c r="H89" i="17"/>
  <c r="X89" i="17"/>
  <c r="P114" i="17"/>
  <c r="H121" i="17"/>
  <c r="AD123" i="17"/>
  <c r="V128" i="17"/>
  <c r="N129" i="17"/>
  <c r="AD129" i="17"/>
  <c r="J129" i="17"/>
  <c r="J128" i="17"/>
  <c r="X140" i="17"/>
  <c r="N141" i="17"/>
  <c r="R141" i="17"/>
  <c r="N151" i="17"/>
  <c r="AD151" i="17"/>
  <c r="R153" i="17"/>
  <c r="R152" i="17"/>
  <c r="R151" i="17"/>
  <c r="T153" i="17"/>
  <c r="V156" i="17"/>
  <c r="J157" i="17"/>
  <c r="J165" i="17" s="1"/>
  <c r="R164" i="17"/>
  <c r="R163" i="17"/>
  <c r="Z157" i="17"/>
  <c r="V174" i="17"/>
  <c r="N175" i="17"/>
  <c r="AD175" i="17"/>
  <c r="J176" i="17"/>
  <c r="H194" i="17"/>
  <c r="X194" i="17"/>
  <c r="P206" i="17"/>
  <c r="H221" i="17"/>
  <c r="AD223" i="17"/>
  <c r="V228" i="17"/>
  <c r="N229" i="17"/>
  <c r="AD229" i="17"/>
  <c r="J229" i="17"/>
  <c r="J228" i="17"/>
  <c r="J236" i="17"/>
  <c r="J235" i="17"/>
  <c r="J234" i="17"/>
  <c r="L236" i="17"/>
  <c r="R236" i="17"/>
  <c r="R235" i="17"/>
  <c r="R234" i="17"/>
  <c r="T236" i="17"/>
  <c r="Z236" i="17"/>
  <c r="Z235" i="17"/>
  <c r="Z234" i="17"/>
  <c r="AB236" i="17"/>
  <c r="X248" i="17"/>
  <c r="Z248" i="17"/>
  <c r="Z247" i="17"/>
  <c r="AD249" i="17"/>
  <c r="V263" i="17"/>
  <c r="N264" i="17"/>
  <c r="AD264" i="17"/>
  <c r="J264" i="17"/>
  <c r="J263" i="17"/>
  <c r="X280" i="17"/>
  <c r="N281" i="17"/>
  <c r="R280" i="17"/>
  <c r="R279" i="17"/>
  <c r="N294" i="17"/>
  <c r="AD294" i="17"/>
  <c r="V296" i="17"/>
  <c r="Z295" i="17"/>
  <c r="Z294" i="17"/>
  <c r="H307" i="17"/>
  <c r="N309" i="17"/>
  <c r="R309" i="17"/>
  <c r="J322" i="17"/>
  <c r="L320" i="17"/>
  <c r="R322" i="17"/>
  <c r="AB321" i="17"/>
  <c r="T334" i="17"/>
  <c r="P334" i="17"/>
  <c r="P333" i="17"/>
  <c r="P335" i="17"/>
  <c r="Z335" i="17"/>
  <c r="Z334" i="17"/>
  <c r="P343" i="17"/>
  <c r="P342" i="17"/>
  <c r="Z343" i="17"/>
  <c r="R347" i="17"/>
  <c r="J349" i="17"/>
  <c r="L347" i="17"/>
  <c r="T348" i="17"/>
  <c r="T347" i="17"/>
  <c r="X354" i="17"/>
  <c r="J353" i="17"/>
  <c r="P355" i="17"/>
  <c r="R355" i="17"/>
  <c r="Z355" i="17"/>
  <c r="Z354" i="17"/>
  <c r="J360" i="17"/>
  <c r="H361" i="17"/>
  <c r="AB361" i="17"/>
  <c r="Z372" i="17"/>
  <c r="N374" i="17"/>
  <c r="N373" i="17"/>
  <c r="N372" i="17"/>
  <c r="T373" i="17"/>
  <c r="T372" i="17"/>
  <c r="X372" i="17"/>
  <c r="H378" i="17"/>
  <c r="AB378" i="17"/>
  <c r="J380" i="17"/>
  <c r="J379" i="17"/>
  <c r="V379" i="17"/>
  <c r="V378" i="17"/>
  <c r="V380" i="17"/>
  <c r="T384" i="17"/>
  <c r="H386" i="17"/>
  <c r="R386" i="17"/>
  <c r="Z393" i="17"/>
  <c r="L393" i="17"/>
  <c r="L395" i="17"/>
  <c r="X395" i="17"/>
  <c r="AD395" i="17"/>
  <c r="AB409" i="17"/>
  <c r="H411" i="17"/>
  <c r="H410" i="17"/>
  <c r="N411" i="17"/>
  <c r="N410" i="17"/>
  <c r="N409" i="17"/>
  <c r="AB411" i="17"/>
  <c r="T423" i="17"/>
  <c r="L425" i="17"/>
  <c r="L424" i="17"/>
  <c r="L423" i="17"/>
  <c r="Z423" i="17"/>
  <c r="P437" i="17"/>
  <c r="X439" i="17"/>
  <c r="Z439" i="17"/>
  <c r="R452" i="17"/>
  <c r="J452" i="17"/>
  <c r="P453" i="17"/>
  <c r="R453" i="17"/>
  <c r="X452" i="17"/>
  <c r="X459" i="17"/>
  <c r="H460" i="17"/>
  <c r="P464" i="17"/>
  <c r="L477" i="17"/>
  <c r="L476" i="17"/>
  <c r="L475" i="17"/>
  <c r="Z477" i="17"/>
  <c r="Z475" i="17"/>
  <c r="J481" i="17"/>
  <c r="J483" i="17"/>
  <c r="Z481" i="17"/>
  <c r="Z483" i="17"/>
  <c r="H491" i="17"/>
  <c r="H489" i="17"/>
  <c r="P490" i="17"/>
  <c r="H504" i="17"/>
  <c r="L504" i="17"/>
  <c r="L503" i="17"/>
  <c r="L502" i="17"/>
  <c r="X504" i="17"/>
  <c r="X503" i="17"/>
  <c r="L510" i="17"/>
  <c r="L509" i="17"/>
  <c r="L508" i="17"/>
  <c r="V510" i="17"/>
  <c r="X510" i="17"/>
  <c r="X516" i="17"/>
  <c r="T517" i="17"/>
  <c r="T516" i="17"/>
  <c r="T515" i="17"/>
  <c r="Z517" i="17"/>
  <c r="Z516" i="17"/>
  <c r="AB517" i="17"/>
  <c r="AB516" i="17"/>
  <c r="AB515" i="17"/>
  <c r="H520" i="17"/>
  <c r="H522" i="17"/>
  <c r="L522" i="17"/>
  <c r="L521" i="17"/>
  <c r="L520" i="17"/>
  <c r="Z522" i="17"/>
  <c r="Z521" i="17"/>
  <c r="R527" i="17"/>
  <c r="R525" i="17"/>
  <c r="H534" i="17"/>
  <c r="T535" i="17"/>
  <c r="T534" i="17"/>
  <c r="T533" i="17"/>
  <c r="Z535" i="17"/>
  <c r="J538" i="17"/>
  <c r="V322" i="17"/>
  <c r="N349" i="17"/>
  <c r="N348" i="17"/>
  <c r="N347" i="17"/>
  <c r="AD374" i="17"/>
  <c r="AD373" i="17"/>
  <c r="AD372" i="17"/>
  <c r="N379" i="17"/>
  <c r="N378" i="17"/>
  <c r="AD379" i="17"/>
  <c r="AD378" i="17"/>
  <c r="V386" i="17"/>
  <c r="V385" i="17"/>
  <c r="V384" i="17"/>
  <c r="R395" i="17"/>
  <c r="AD411" i="17"/>
  <c r="AD410" i="17"/>
  <c r="AD409" i="17"/>
  <c r="V425" i="17"/>
  <c r="V424" i="17"/>
  <c r="V423" i="17"/>
  <c r="L439" i="17"/>
  <c r="L438" i="17"/>
  <c r="N439" i="17"/>
  <c r="T439" i="17"/>
  <c r="T438" i="17"/>
  <c r="V439" i="17"/>
  <c r="AB439" i="17"/>
  <c r="AB438" i="17"/>
  <c r="AD439" i="17"/>
  <c r="L453" i="17"/>
  <c r="L452" i="17"/>
  <c r="L451" i="17"/>
  <c r="N453" i="17"/>
  <c r="T453" i="17"/>
  <c r="T452" i="17"/>
  <c r="T451" i="17"/>
  <c r="V453" i="17"/>
  <c r="AB453" i="17"/>
  <c r="AB452" i="17"/>
  <c r="AB451" i="17"/>
  <c r="AD453" i="17"/>
  <c r="T461" i="17"/>
  <c r="T460" i="17"/>
  <c r="T459" i="17"/>
  <c r="V461" i="17"/>
  <c r="AB477" i="17"/>
  <c r="AB476" i="17"/>
  <c r="AB475" i="17"/>
  <c r="L491" i="17"/>
  <c r="L490" i="17"/>
  <c r="L489" i="17"/>
  <c r="N491" i="17"/>
  <c r="AB491" i="17"/>
  <c r="AB490" i="17"/>
  <c r="AB489" i="17"/>
  <c r="AD491" i="17"/>
  <c r="T504" i="17"/>
  <c r="T503" i="17"/>
  <c r="T502" i="17"/>
  <c r="L517" i="17"/>
  <c r="L516" i="17"/>
  <c r="L515" i="17"/>
  <c r="AD516" i="17"/>
  <c r="T522" i="17"/>
  <c r="T521" i="17"/>
  <c r="T520" i="17"/>
  <c r="AB527" i="17"/>
  <c r="AB526" i="17"/>
  <c r="AB525" i="17"/>
  <c r="L535" i="17"/>
  <c r="L534" i="17"/>
  <c r="L533" i="17"/>
  <c r="N535" i="17"/>
  <c r="AB535" i="17"/>
  <c r="AB534" i="17"/>
  <c r="AB533" i="17"/>
  <c r="AD535" i="17"/>
  <c r="T540" i="17"/>
  <c r="T539" i="17"/>
  <c r="T538" i="17"/>
  <c r="L77" i="17"/>
  <c r="T77" i="17"/>
  <c r="AB77" i="17"/>
  <c r="L78" i="17"/>
  <c r="T78" i="17"/>
  <c r="AB78" i="17"/>
  <c r="L89" i="17"/>
  <c r="T89" i="17"/>
  <c r="AB89" i="17"/>
  <c r="L90" i="17"/>
  <c r="T90" i="17"/>
  <c r="AB90" i="17"/>
  <c r="L114" i="17"/>
  <c r="T114" i="17"/>
  <c r="AB114" i="17"/>
  <c r="L115" i="17"/>
  <c r="T115" i="17"/>
  <c r="AB115" i="17"/>
  <c r="L151" i="17"/>
  <c r="T151" i="17"/>
  <c r="AB151" i="17"/>
  <c r="L152" i="17"/>
  <c r="T152" i="17"/>
  <c r="AB152" i="17"/>
  <c r="L169" i="17"/>
  <c r="T169" i="17"/>
  <c r="AB169" i="17"/>
  <c r="L170" i="17"/>
  <c r="T170" i="17"/>
  <c r="AB170" i="17"/>
  <c r="L194" i="17"/>
  <c r="T194" i="17"/>
  <c r="AB194" i="17"/>
  <c r="L195" i="17"/>
  <c r="T195" i="17"/>
  <c r="AB195" i="17"/>
  <c r="L206" i="17"/>
  <c r="T206" i="17"/>
  <c r="AB206" i="17"/>
  <c r="L207" i="17"/>
  <c r="T207" i="17"/>
  <c r="AB207" i="17"/>
  <c r="L234" i="17"/>
  <c r="T234" i="17"/>
  <c r="AB234" i="17"/>
  <c r="L235" i="17"/>
  <c r="T235" i="17"/>
  <c r="AB235" i="17"/>
  <c r="AB307" i="17"/>
  <c r="V320" i="17"/>
  <c r="J321" i="17"/>
  <c r="J320" i="17"/>
  <c r="Z321" i="17"/>
  <c r="Z320" i="17"/>
  <c r="J341" i="17"/>
  <c r="AD343" i="17"/>
  <c r="AD342" i="17"/>
  <c r="AD341" i="17"/>
  <c r="J348" i="17"/>
  <c r="V349" i="17"/>
  <c r="V348" i="17"/>
  <c r="V347" i="17"/>
  <c r="N355" i="17"/>
  <c r="N354" i="17"/>
  <c r="N353" i="17"/>
  <c r="N361" i="17"/>
  <c r="N360" i="17"/>
  <c r="V361" i="17"/>
  <c r="V360" i="17"/>
  <c r="AD361" i="17"/>
  <c r="AD360" i="17"/>
  <c r="V374" i="17"/>
  <c r="V373" i="17"/>
  <c r="V372" i="17"/>
  <c r="P384" i="17"/>
  <c r="AD386" i="17"/>
  <c r="AD385" i="17"/>
  <c r="AD384" i="17"/>
  <c r="X393" i="17"/>
  <c r="N394" i="17"/>
  <c r="N393" i="17"/>
  <c r="AD394" i="17"/>
  <c r="AD393" i="17"/>
  <c r="V411" i="17"/>
  <c r="V410" i="17"/>
  <c r="V409" i="17"/>
  <c r="P423" i="17"/>
  <c r="AD425" i="17"/>
  <c r="AD424" i="17"/>
  <c r="AD423" i="17"/>
  <c r="L437" i="17"/>
  <c r="J460" i="17"/>
  <c r="Z460" i="17"/>
  <c r="R465" i="17"/>
  <c r="L466" i="17"/>
  <c r="L465" i="17"/>
  <c r="L464" i="17"/>
  <c r="T477" i="17"/>
  <c r="T476" i="17"/>
  <c r="T475" i="17"/>
  <c r="R490" i="17"/>
  <c r="N503" i="17"/>
  <c r="AB504" i="17"/>
  <c r="AB503" i="17"/>
  <c r="AB502" i="17"/>
  <c r="H508" i="17"/>
  <c r="X508" i="17"/>
  <c r="P509" i="17"/>
  <c r="H515" i="17"/>
  <c r="V516" i="17"/>
  <c r="AB522" i="17"/>
  <c r="AB521" i="17"/>
  <c r="AB520" i="17"/>
  <c r="R534" i="17"/>
  <c r="AB540" i="17"/>
  <c r="AB539" i="17"/>
  <c r="AB538" i="17"/>
  <c r="N437" i="17"/>
  <c r="V437" i="17"/>
  <c r="AD437" i="17"/>
  <c r="N438" i="17"/>
  <c r="V438" i="17"/>
  <c r="AD438" i="17"/>
  <c r="N451" i="17"/>
  <c r="V451" i="17"/>
  <c r="AD451" i="17"/>
  <c r="N452" i="17"/>
  <c r="V452" i="17"/>
  <c r="AD452" i="17"/>
  <c r="N459" i="17"/>
  <c r="V459" i="17"/>
  <c r="AD459" i="17"/>
  <c r="N460" i="17"/>
  <c r="V460" i="17"/>
  <c r="AD460" i="17"/>
  <c r="N464" i="17"/>
  <c r="V464" i="17"/>
  <c r="AD464" i="17"/>
  <c r="V475" i="17"/>
  <c r="AD475" i="17"/>
  <c r="N481" i="17"/>
  <c r="V481" i="17"/>
  <c r="AD481" i="17"/>
  <c r="N482" i="17"/>
  <c r="V482" i="17"/>
  <c r="AD482" i="17"/>
  <c r="N489" i="17"/>
  <c r="V489" i="17"/>
  <c r="AD489" i="17"/>
  <c r="N490" i="17"/>
  <c r="V490" i="17"/>
  <c r="AD490" i="17"/>
  <c r="N502" i="17"/>
  <c r="V502" i="17"/>
  <c r="AD502" i="17"/>
  <c r="N508" i="17"/>
  <c r="V508" i="17"/>
  <c r="AD508" i="17"/>
  <c r="N509" i="17"/>
  <c r="V509" i="17"/>
  <c r="AD509" i="17"/>
  <c r="N515" i="17"/>
  <c r="V515" i="17"/>
  <c r="AD515" i="17"/>
  <c r="N520" i="17"/>
  <c r="V520" i="17"/>
  <c r="AD520" i="17"/>
  <c r="N525" i="17"/>
  <c r="V525" i="17"/>
  <c r="AD525" i="17"/>
  <c r="N533" i="17"/>
  <c r="V533" i="17"/>
  <c r="AD533" i="17"/>
  <c r="N534" i="17"/>
  <c r="V534" i="17"/>
  <c r="AD534" i="17"/>
  <c r="N538" i="17"/>
  <c r="V538" i="17"/>
  <c r="AD538" i="17"/>
  <c r="J475" i="17"/>
  <c r="J476" i="17"/>
  <c r="V476" i="17"/>
  <c r="X165" i="17"/>
  <c r="AB165" i="17"/>
  <c r="V309" i="17"/>
  <c r="J307" i="17"/>
  <c r="J308" i="17"/>
  <c r="T165" i="17"/>
  <c r="J45" i="17" l="1"/>
  <c r="V43" i="17"/>
  <c r="V44" i="17"/>
  <c r="V45" i="17"/>
  <c r="X22" i="17"/>
  <c r="X21" i="17"/>
  <c r="X20" i="17"/>
  <c r="P21" i="17"/>
  <c r="AB21" i="17"/>
  <c r="J44" i="17"/>
  <c r="R43" i="17"/>
  <c r="T60" i="17"/>
  <c r="T59" i="17"/>
  <c r="T58" i="17"/>
  <c r="J21" i="17"/>
  <c r="J20" i="17"/>
  <c r="J22" i="17"/>
  <c r="T45" i="17"/>
  <c r="T44" i="17"/>
  <c r="T43" i="17"/>
  <c r="H22" i="17"/>
  <c r="H43" i="17"/>
  <c r="N44" i="17"/>
  <c r="N43" i="17"/>
  <c r="N45" i="17"/>
  <c r="L22" i="17"/>
  <c r="P20" i="17"/>
  <c r="Z22" i="17"/>
  <c r="Z21" i="17"/>
  <c r="X43" i="17"/>
  <c r="X45" i="17"/>
  <c r="X44" i="17"/>
  <c r="AB45" i="17"/>
  <c r="AB44" i="17"/>
  <c r="AB43" i="17"/>
  <c r="H44" i="17"/>
  <c r="N476" i="17"/>
  <c r="N475" i="17"/>
  <c r="N477" i="17"/>
  <c r="L21" i="17"/>
  <c r="R21" i="17"/>
  <c r="R20" i="17"/>
  <c r="R22" i="17"/>
  <c r="Z20" i="17"/>
  <c r="R44" i="17"/>
  <c r="N22" i="17"/>
  <c r="P43" i="17"/>
  <c r="P45" i="17"/>
  <c r="P44" i="17"/>
  <c r="N20" i="17"/>
  <c r="T20" i="17"/>
  <c r="T21" i="17"/>
  <c r="T22" i="17"/>
  <c r="V21" i="17"/>
  <c r="V22" i="17"/>
  <c r="V20" i="17"/>
  <c r="AD21" i="17"/>
  <c r="AD20" i="17"/>
  <c r="AD22" i="17"/>
  <c r="L45" i="17"/>
  <c r="L44" i="17"/>
  <c r="L43" i="17"/>
  <c r="Z43" i="17"/>
  <c r="Z44" i="17"/>
  <c r="AD45" i="17"/>
  <c r="AD44" i="17"/>
  <c r="AD43" i="17"/>
  <c r="L20" i="17"/>
  <c r="AD78" i="17"/>
  <c r="C45" i="14"/>
  <c r="P22" i="17"/>
  <c r="N21" i="17"/>
  <c r="R58" i="17"/>
  <c r="P309" i="17"/>
  <c r="X309" i="17"/>
  <c r="AD91" i="17"/>
  <c r="H45" i="17"/>
  <c r="H79" i="17"/>
  <c r="R45" i="17"/>
  <c r="F10" i="14"/>
  <c r="E45" i="14"/>
  <c r="N77" i="17"/>
  <c r="C38" i="14"/>
  <c r="H21" i="17"/>
  <c r="J43" i="17"/>
  <c r="V140" i="17"/>
  <c r="V77" i="17"/>
  <c r="D38" i="14"/>
  <c r="AB22" i="17"/>
  <c r="N59" i="17"/>
  <c r="AB20" i="17"/>
  <c r="N157" i="17"/>
  <c r="N165" i="17" s="1"/>
  <c r="N156" i="17"/>
  <c r="AD158" i="17"/>
  <c r="AD165" i="17" s="1"/>
</calcChain>
</file>

<file path=xl/comments1.xml><?xml version="1.0" encoding="utf-8"?>
<comments xmlns="http://schemas.openxmlformats.org/spreadsheetml/2006/main">
  <authors>
    <author/>
  </authors>
  <commentList>
    <comment ref="A35" authorId="0" shapeId="0">
      <text>
        <r>
          <rPr>
            <sz val="10"/>
            <rFont val="Arial"/>
          </rPr>
          <t>Your Body:
According to ATP-III Guidelines, HDL-C &gt; 59 mg/dL is considered a negative risk factor for CHD</t>
        </r>
      </text>
    </comment>
  </commentList>
</comments>
</file>

<file path=xl/sharedStrings.xml><?xml version="1.0" encoding="utf-8"?>
<sst xmlns="http://schemas.openxmlformats.org/spreadsheetml/2006/main" count="3028" uniqueCount="2810">
  <si>
    <t>Client Name</t>
  </si>
  <si>
    <t>Vision</t>
  </si>
  <si>
    <t>Goals</t>
  </si>
  <si>
    <t>Diet</t>
  </si>
  <si>
    <t>Movement</t>
  </si>
  <si>
    <t>Stress</t>
  </si>
  <si>
    <t>Sleep</t>
  </si>
  <si>
    <t>Schedule</t>
  </si>
  <si>
    <t>Genetics/Family History</t>
  </si>
  <si>
    <t>Appointment Tracker</t>
  </si>
  <si>
    <t>Coach Name</t>
  </si>
  <si>
    <t>Recording link</t>
  </si>
  <si>
    <t>Coach Notes</t>
  </si>
  <si>
    <t>Client Comments</t>
  </si>
  <si>
    <t>Coach Name</t>
  </si>
  <si>
    <t>Assessment</t>
  </si>
  <si>
    <t>Score</t>
  </si>
  <si>
    <t>Date of Assessment:</t>
  </si>
  <si>
    <t>mm/dd/yy</t>
  </si>
  <si>
    <t>Digestion - Low Stomach Acid</t>
  </si>
  <si>
    <t>Digestion - Excess Stomach Acid</t>
  </si>
  <si>
    <t>Digestion - Liver and Gallbladder</t>
  </si>
  <si>
    <t>Digestion - Small Intestine and Pancreas</t>
  </si>
  <si>
    <t>Digestion - Large Intestine</t>
  </si>
  <si>
    <t>Cardiovascular System</t>
  </si>
  <si>
    <t>Kidney and Bladder</t>
  </si>
  <si>
    <t>Immune System</t>
  </si>
  <si>
    <t>Detoxification Stress/Toxicity Assessment Results</t>
  </si>
  <si>
    <t>Date of Assessment</t>
  </si>
  <si>
    <t>Digestive</t>
  </si>
  <si>
    <t>Ears</t>
  </si>
  <si>
    <t>Head</t>
  </si>
  <si>
    <t>Heart</t>
  </si>
  <si>
    <t>Emotions</t>
  </si>
  <si>
    <t>Joints/Muscles</t>
  </si>
  <si>
    <t>Energy/Activity</t>
  </si>
  <si>
    <t>Lungs</t>
  </si>
  <si>
    <t>Eyes</t>
  </si>
  <si>
    <t>Mind</t>
  </si>
  <si>
    <t>Skin</t>
  </si>
  <si>
    <t>Mouth/Throat</t>
  </si>
  <si>
    <t>Weight</t>
  </si>
  <si>
    <t>Nose</t>
  </si>
  <si>
    <t>Other</t>
  </si>
  <si>
    <t>TOTAL Detoxification Stress/Toxicity</t>
  </si>
  <si>
    <t>Hormone and Gland Assessment</t>
  </si>
  <si>
    <t>Adrenal – General</t>
  </si>
  <si>
    <t>Adrenal Hypofunction</t>
  </si>
  <si>
    <t>Adrenal Hyperfunction (Cortisol high)</t>
  </si>
  <si>
    <t>Blood Sugar Dysregulation</t>
  </si>
  <si>
    <t>Blood Sugar Handling - Insulin Resistance</t>
  </si>
  <si>
    <t>Blood Sugar Handling - Blood Glucose Fluctuation</t>
  </si>
  <si>
    <t>Thyroid Low (Hypo)</t>
  </si>
  <si>
    <t>Thyroid Excess (Hyper)</t>
  </si>
  <si>
    <t>Pituitary</t>
  </si>
  <si>
    <t>Male - Prostate</t>
  </si>
  <si>
    <t>Male - Hormones</t>
  </si>
  <si>
    <t>Female - Hormones</t>
  </si>
  <si>
    <t>Female - Menopausal</t>
  </si>
  <si>
    <t>Brain and Neurotransmitter Assessment</t>
  </si>
  <si>
    <t>General Brain Function</t>
  </si>
  <si>
    <t>Serotonin</t>
  </si>
  <si>
    <t>Dopamine</t>
  </si>
  <si>
    <t>GABA</t>
  </si>
  <si>
    <t>Acetylcholine</t>
  </si>
  <si>
    <t>Nutrient Balance: General Assessment</t>
  </si>
  <si>
    <t>Vitamin &amp; Mineral Needs</t>
  </si>
  <si>
    <t>Essential Fatty Acid Needs</t>
  </si>
  <si>
    <t>Amino Acid Needs</t>
  </si>
  <si>
    <t>Nutrient Balance: Vitamin Assessment</t>
  </si>
  <si>
    <t>Vitamin A</t>
  </si>
  <si>
    <t>B Vitamins</t>
  </si>
  <si>
    <t>Vitamin B1 - Thiamin</t>
  </si>
  <si>
    <t>Vitamin B2 - Riboflavin</t>
  </si>
  <si>
    <t>Vitamin B3 - Niacin</t>
  </si>
  <si>
    <t>Vitamin B5 - Pantothenic acid</t>
  </si>
  <si>
    <t>Vitamin B6 - Pyridoxine</t>
  </si>
  <si>
    <t>Vitamin B7 - Biotin</t>
  </si>
  <si>
    <t>Vitamin B9 - Folic Acid</t>
  </si>
  <si>
    <t>Vitamin B12 - Cobalamin</t>
  </si>
  <si>
    <t>Vitamin C</t>
  </si>
  <si>
    <t>Vitamin D</t>
  </si>
  <si>
    <t>Vitamin E</t>
  </si>
  <si>
    <t>Vitamin K</t>
  </si>
  <si>
    <t>Nutrient Balance: Mineral Assessment</t>
  </si>
  <si>
    <t>Calcium</t>
  </si>
  <si>
    <t>Chromium</t>
  </si>
  <si>
    <t>Copper</t>
  </si>
  <si>
    <t>Iodine</t>
  </si>
  <si>
    <t>Iron</t>
  </si>
  <si>
    <t>Magnesium</t>
  </si>
  <si>
    <t>Manganese</t>
  </si>
  <si>
    <t>Phosphorus</t>
  </si>
  <si>
    <t>Potassium</t>
  </si>
  <si>
    <t>Zinc</t>
  </si>
  <si>
    <t>List all supplements and herbs you currently take or have discontinued in past few months.</t>
  </si>
  <si>
    <t>Brand Name</t>
  </si>
  <si>
    <t>Supplement/
Herb Name</t>
  </si>
  <si>
    <t>Purpose</t>
  </si>
  <si>
    <t>Date Started</t>
  </si>
  <si>
    <t>Date Stopped</t>
  </si>
  <si>
    <t>Medications</t>
  </si>
  <si>
    <t>What's the medication for?</t>
  </si>
  <si>
    <t>Dose and Timing</t>
  </si>
  <si>
    <t>Date Started</t>
  </si>
  <si>
    <t>Date Stopped</t>
  </si>
  <si>
    <t>Reactions, if any (positive or negative)</t>
  </si>
  <si>
    <t>Lifestyle  Recommendations</t>
  </si>
  <si>
    <t>Date</t>
  </si>
  <si>
    <t>Action Item</t>
  </si>
  <si>
    <t>Comments</t>
  </si>
  <si>
    <t>Immediate</t>
  </si>
  <si>
    <t>Diet Diary</t>
  </si>
  <si>
    <t>Time</t>
  </si>
  <si>
    <t>Emotional State</t>
  </si>
  <si>
    <t>Foods Eaten</t>
  </si>
  <si>
    <t>Symptoms</t>
  </si>
  <si>
    <t>Record glucose at the following intervals after meals and exercise</t>
  </si>
  <si>
    <t>Right after</t>
  </si>
  <si>
    <t>15 min</t>
  </si>
  <si>
    <t>30 min</t>
  </si>
  <si>
    <t>45 min</t>
  </si>
  <si>
    <t>1 hour</t>
  </si>
  <si>
    <t>2 hour</t>
  </si>
  <si>
    <t>3 hour</t>
  </si>
  <si>
    <t>4 hour</t>
  </si>
  <si>
    <t>5 hour</t>
  </si>
  <si>
    <t>Energy Before</t>
  </si>
  <si>
    <t>Emotional 
State</t>
  </si>
  <si>
    <t>Pulse Before</t>
  </si>
  <si>
    <t>Glucose Prior</t>
  </si>
  <si>
    <t>Foods &amp; Beverages  or Exercise Done
(note qty &amp; details)</t>
  </si>
  <si>
    <t>Water
(oz.)</t>
  </si>
  <si>
    <t>Pulse After</t>
  </si>
  <si>
    <t>Energy After</t>
  </si>
  <si>
    <t>Bowel
Mvmt</t>
  </si>
  <si>
    <t>Digestion</t>
  </si>
  <si>
    <t>Pain (location)</t>
  </si>
  <si>
    <t>Time/
Glucose</t>
  </si>
  <si>
    <t>Adrenal</t>
  </si>
  <si>
    <t>DATE:</t>
  </si>
  <si>
    <t>mm/dd/yy</t>
  </si>
  <si>
    <t>mm/dd/yy</t>
  </si>
  <si>
    <t>mm/dd/yy</t>
  </si>
  <si>
    <t>mm/dd/yy</t>
  </si>
  <si>
    <t>mm/dd/yy</t>
  </si>
  <si>
    <t>Put the appropriate number in the column for the severity that's closest to yours for each of the symptoms below.</t>
  </si>
  <si>
    <t>·  Rib margin tenderness</t>
  </si>
  <si>
    <t>·  Brown discoloration below eyelids</t>
  </si>
  <si>
    <t>·  Black discoloration below eyelids</t>
  </si>
  <si>
    <t>·  Dark gray or reddish back of tongue</t>
  </si>
  <si>
    <t>·  Ulcerations or canker sores</t>
  </si>
  <si>
    <t>·  Bad breath</t>
  </si>
  <si>
    <t>·  Rough, red, flaky cuticles</t>
  </si>
  <si>
    <t>Totals</t>
  </si>
  <si>
    <t>TOTAL %  Adrenal</t>
  </si>
  <si>
    <t>Digestion – Low Stomach Acid</t>
  </si>
  <si>
    <t>·  Painful dentures</t>
  </si>
  <si>
    <t>·  Acne</t>
  </si>
  <si>
    <t>·  Dandruff</t>
  </si>
  <si>
    <t>·  Splitting, breaking nails</t>
  </si>
  <si>
    <t>TOTAL %  Digestion -  Low Stomach Acid</t>
  </si>
  <si>
    <t>Digestion – Liver and Gallbladder</t>
  </si>
  <si>
    <t>·  Yellow discoloration below bottom eyelids</t>
  </si>
  <si>
    <t>·  Yellow/brown sclera</t>
  </si>
  <si>
    <t>·  Red sclera</t>
  </si>
  <si>
    <t>·  Green sclera</t>
  </si>
  <si>
    <t>·  Facial color: yellow</t>
  </si>
  <si>
    <t>·  Creases between eyes</t>
  </si>
  <si>
    <t>·  Bulbous nose</t>
  </si>
  <si>
    <t>·  Tongue irritation/redness</t>
  </si>
  <si>
    <t>·  Splitting cuticles</t>
  </si>
  <si>
    <t>·  Excessive vertical ridges on nails</t>
  </si>
  <si>
    <t>·  Clubbing (nails grow downward, end of finger noticeably enlarges, nails break in odd ways)</t>
  </si>
  <si>
    <t>·  Grey ring around the cornea</t>
  </si>
  <si>
    <t>TOTAL %  Digestion - Liver and Gallbladder</t>
  </si>
  <si>
    <t>Digestion – General</t>
  </si>
  <si>
    <t>·  Red sclera</t>
  </si>
  <si>
    <t>·  Gray sclera</t>
  </si>
  <si>
    <t>·  Ulcerations or canker sores</t>
  </si>
  <si>
    <t>·  Bad breath</t>
  </si>
  <si>
    <t>·  Urine-like breath smells</t>
  </si>
  <si>
    <t>·  Red and inflamed lips</t>
  </si>
  <si>
    <t>·  Crack between chin and lips</t>
  </si>
  <si>
    <t>·  Tongue irritation/redness</t>
  </si>
  <si>
    <t>·  Red tongue tip</t>
  </si>
  <si>
    <t>·  Chronic coating and/or “furry” tongue</t>
  </si>
  <si>
    <t>·  Scalloped edges and teeth marks on tongue</t>
  </si>
  <si>
    <t>·  A “cottage cheese” growth or coating</t>
  </si>
  <si>
    <t>·  Excessive vertical ridges on nails</t>
  </si>
  <si>
    <t>·  Pitting of nails</t>
  </si>
  <si>
    <t>·  Deep horizontal ridges (Beau’s lines) on nails</t>
  </si>
  <si>
    <t>·  Yellowish, bulging, bending, breaking nails</t>
  </si>
  <si>
    <t>·  Yellow nails</t>
  </si>
  <si>
    <t>·  Black spots on nails</t>
  </si>
  <si>
    <t>·  Hemorrhoids</t>
  </si>
  <si>
    <t>Tongue Signs:  score 1 point for each finding</t>
  </si>
  <si>
    <t>TOTAL %  Digestion - General</t>
  </si>
  <si>
    <t>Cardiovascular System</t>
  </si>
  <si>
    <t>·  Clear with bluish tint sclera</t>
  </si>
  <si>
    <t>·  Facial color: red</t>
  </si>
  <si>
    <t>·  Facial color: bluish</t>
  </si>
  <si>
    <t>·  Ear lobe creases</t>
  </si>
  <si>
    <t>·  Tongue irritation/redness</t>
  </si>
  <si>
    <t>·  Large moons on little fingers (plus ear lobe creases and/or reddish tip of tongue)</t>
  </si>
  <si>
    <t>·  Short wide nails or fingertips</t>
  </si>
  <si>
    <t>·  Horizontal ridges on nails</t>
  </si>
  <si>
    <t>·  Short wide nails or fingertips</t>
  </si>
  <si>
    <t>·  Clear with bluish tint sclera</t>
  </si>
  <si>
    <t>·  Cold hands</t>
  </si>
  <si>
    <t>·  Salty taste</t>
  </si>
  <si>
    <t>·  White ring around the iris</t>
  </si>
  <si>
    <t>·  Grey ring around the cornea</t>
  </si>
  <si>
    <t>·  Blood pressure while seated is high</t>
  </si>
  <si>
    <t>·  Tongue signs</t>
  </si>
  <si>
    <t>TOTAL %  Cardiovascular System</t>
  </si>
  <si>
    <t>Kidney and Bladder</t>
  </si>
  <si>
    <t>·  Brown discoloration below bottom eyelids</t>
  </si>
  <si>
    <t>·  Puffy bags under eyes</t>
  </si>
  <si>
    <t>·  Facial color: brown</t>
  </si>
  <si>
    <t>·  Tongue irritation/redness</t>
  </si>
  <si>
    <t>·  Dark gray or reddish back of tongue</t>
  </si>
  <si>
    <t>·  Clubbing (nails grow downward, end of finger noticeably enlarges, nails break in odd ways)</t>
  </si>
  <si>
    <t>·  Thumb nail has ridges</t>
  </si>
  <si>
    <t>TOTAL %  Kidney and Bladder</t>
  </si>
  <si>
    <t>Immune System</t>
  </si>
  <si>
    <t>·  Red sclera</t>
  </si>
  <si>
    <t>·  Pasty, off white sclera</t>
  </si>
  <si>
    <t>·  Ulcerations or canker sores</t>
  </si>
  <si>
    <t>·  Bitter taste</t>
  </si>
  <si>
    <t>·  Bad breath</t>
  </si>
  <si>
    <t>·  Putrid breath smells</t>
  </si>
  <si>
    <t>·  Bulbous nose</t>
  </si>
  <si>
    <t>·  Chronic coating and/or “furry” tongue</t>
  </si>
  <si>
    <t>·  Scalloped edges and teeth marks on tongue</t>
  </si>
  <si>
    <t>·  Geographic tongue (lines like a map)</t>
  </si>
  <si>
    <t>·  A “cottage cheese” growth or coating</t>
  </si>
  <si>
    <t>·  Excessively shiny or smooth tongue</t>
  </si>
  <si>
    <t>·  Splitting cuticles</t>
  </si>
  <si>
    <t>·  Pitting of nails</t>
  </si>
  <si>
    <t>·  Deep horizontal ridges (Beau’s lines) on nails</t>
  </si>
  <si>
    <t>·  Yellowish, bulging, bending, breaking nails</t>
  </si>
  <si>
    <t>TOTAL %  Immune System</t>
  </si>
  <si>
    <t>Respiratory System</t>
  </si>
  <si>
    <t>·  Facial color: ashen gray</t>
  </si>
  <si>
    <t>·  Red cheeks</t>
  </si>
  <si>
    <t>·  Tongue irritation/redness</t>
  </si>
  <si>
    <t>·  Deep horizontal ridges (Beau’s lines) on nails</t>
  </si>
  <si>
    <t>·  Clubbing (nails grow downward, end of finger noticeably enlarges, nails break in odd ways)</t>
  </si>
  <si>
    <t>·  Vertical ridges on other finger nails besides the thumb</t>
  </si>
  <si>
    <t>·  Vertical ridges on nails that are split</t>
  </si>
  <si>
    <t>·  Tongue signs - score 1 point for each positive finding</t>
  </si>
  <si>
    <t>TOTAL %  Respiratory System</t>
  </si>
  <si>
    <t>Skeletal System</t>
  </si>
  <si>
    <t>·  Thumb has appearance of beads on a string</t>
  </si>
  <si>
    <t>TOTAL %  Skeletal System</t>
  </si>
  <si>
    <t>Eyes/Vision Issues</t>
  </si>
  <si>
    <t>·  Gray pupil</t>
  </si>
  <si>
    <t>·  Green pupil</t>
  </si>
  <si>
    <t>TOTAL %  Eyes/Vision Issues</t>
  </si>
  <si>
    <t>Anemia</t>
  </si>
  <si>
    <t>·  Spooning of nails</t>
  </si>
  <si>
    <t>·  Clear with bluish tint sclera</t>
  </si>
  <si>
    <t>TOTAL %  Anemia</t>
  </si>
  <si>
    <t>Detoxification Stress/Toxicity</t>
  </si>
  <si>
    <t>·  Metallic taste</t>
  </si>
  <si>
    <t>·  Bulbous nose</t>
  </si>
  <si>
    <t>·  Hair loss</t>
  </si>
  <si>
    <t>·  Spooning of nails</t>
  </si>
  <si>
    <t>·  White ring around the iris</t>
  </si>
  <si>
    <t>TOTAL %  Detoxification Stress / Toxicity</t>
  </si>
  <si>
    <t>Blood Sugar Dysregulation</t>
  </si>
  <si>
    <t>·  Acetone-like breath smells</t>
  </si>
  <si>
    <t>·  Excessively shiny or smooth tongue</t>
  </si>
  <si>
    <t>·  Skin tags</t>
  </si>
  <si>
    <t>·  Wounds that take a long time to heal</t>
  </si>
  <si>
    <t>·  Waist/hip ratio: males - if ratio is &gt;1, select score of “1” (otherwise “0”)</t>
  </si>
  <si>
    <t>·  Waist/hip ratio: females: if ratio is &gt;.8, select score of “1” (otherwise “0”)</t>
  </si>
  <si>
    <t>TOTAL %  Blood Sugar Dysregulation</t>
  </si>
  <si>
    <t>Thyroid Low (Hypo)</t>
  </si>
  <si>
    <t>·  Scalloped edges and teeth marks on tongue</t>
  </si>
  <si>
    <t>·  Cold hands</t>
  </si>
  <si>
    <t>·  “Goose flesh” at the backs of arms or thighs</t>
  </si>
  <si>
    <t>TOTAL %  Thyroid Low (Hypo)</t>
  </si>
  <si>
    <t>Thyroid Excess (Hyper)</t>
  </si>
  <si>
    <t>·  Eyes “bug-out”</t>
  </si>
  <si>
    <t>·  Scalloped edges and teeth marks on tongue</t>
  </si>
  <si>
    <t>· Above normal body Temperature on temperature tracking</t>
  </si>
  <si>
    <t>TOTAL %  Thyroid Excess (Hyper)</t>
  </si>
  <si>
    <t>Female - Hormones (Pre-Menopause)</t>
  </si>
  <si>
    <t>·  Lines around mouth</t>
  </si>
  <si>
    <t>TOTAL %  Female - Hormones</t>
  </si>
  <si>
    <t>General Brain Function</t>
  </si>
  <si>
    <t>·  Grey ring around the cornea</t>
  </si>
  <si>
    <t>TOTAL %  General Brain Function</t>
  </si>
  <si>
    <t>Vitamin &amp; Mineral Needs</t>
  </si>
  <si>
    <t>·  Metallic taste</t>
  </si>
  <si>
    <t>·  Excessive salivation</t>
  </si>
  <si>
    <t>·  Bleeding gums</t>
  </si>
  <si>
    <t>·  Very thin parallel lines on nails</t>
  </si>
  <si>
    <t>·  Horizontal ridges on nails</t>
  </si>
  <si>
    <t>TOTAL %  Vitamin &amp; Mineral Needs</t>
  </si>
  <si>
    <t>Essential Fatty Acid Needs</t>
  </si>
  <si>
    <t>·  Lines around mouth</t>
  </si>
  <si>
    <t>·  Mouth cracks, fissures, and scales, especially at corners</t>
  </si>
  <si>
    <t>·  Dry flaking lips</t>
  </si>
  <si>
    <t>·  Acne</t>
  </si>
  <si>
    <t>·  Red tongue tip</t>
  </si>
  <si>
    <t>·  Dry hair</t>
  </si>
  <si>
    <t>·  Hair loss</t>
  </si>
  <si>
    <t>·  Dandruff</t>
  </si>
  <si>
    <t>·  Excess ear wax</t>
  </si>
  <si>
    <t>·  Splitting cuticles</t>
  </si>
  <si>
    <t>·  Splitting, breaking nails</t>
  </si>
  <si>
    <t>·  Dry skin</t>
  </si>
  <si>
    <t>·  “Goose flesh” at the backs of arms or thighs</t>
  </si>
  <si>
    <t>·  Wounds that take a long time to heal</t>
  </si>
  <si>
    <t>·  Hemorrhoids</t>
  </si>
  <si>
    <t>TOTAL %  Fatty Acid Needs</t>
  </si>
  <si>
    <t>Amino Acid Needs</t>
  </si>
  <si>
    <t>·  Ulcerations or canker sores</t>
  </si>
  <si>
    <t>·  White spots on nails</t>
  </si>
  <si>
    <t>·  Painful dentures</t>
  </si>
  <si>
    <t>·  Urine-like breath smells</t>
  </si>
  <si>
    <t>·  Painful dentures (glutamine)</t>
  </si>
  <si>
    <t>TOTAL %  Amino Acid Needs</t>
  </si>
  <si>
    <t>Vitamin A</t>
  </si>
  <si>
    <t>·  Gums, puffy/bleeding</t>
  </si>
  <si>
    <t>·  Lines around mouth</t>
  </si>
  <si>
    <t>·  Hair loss</t>
  </si>
  <si>
    <t>·  Dry skin</t>
  </si>
  <si>
    <t>·  “Goose flesh” at the backs of arms or thighs</t>
  </si>
  <si>
    <t>·  Wounds that take a long time to heal</t>
  </si>
  <si>
    <t>·  Hemorrhoids</t>
  </si>
  <si>
    <t>TOTAL %  Vitamin A</t>
  </si>
  <si>
    <t>B Vitamins</t>
  </si>
  <si>
    <t>·  Ulcerations or canker sores</t>
  </si>
  <si>
    <t>·  Lines around mouth</t>
  </si>
  <si>
    <t>·  Mouth cracks, fissures, and scales, especially at corners</t>
  </si>
  <si>
    <t>·  Painful dentures</t>
  </si>
  <si>
    <t>·  Red and inflamed lips</t>
  </si>
  <si>
    <t>·  Geographic tongue (lines like a map)</t>
  </si>
  <si>
    <t>·  Hair loss</t>
  </si>
  <si>
    <t>·  Dandruff</t>
  </si>
  <si>
    <t>·  Rough, red, flaky cuticles</t>
  </si>
  <si>
    <t>·  Excessive vertical ridges on nails</t>
  </si>
  <si>
    <t>TOTAL %  B Vitamins</t>
  </si>
  <si>
    <t>Vitamin B2 – Riboflavin</t>
  </si>
  <si>
    <t>·  Mouth cracks, fissures, and scales, especially at corners</t>
  </si>
  <si>
    <t>TOTAL %  Vitamin B2 - Riboflavin</t>
  </si>
  <si>
    <t>Vitamin B3 - Niacin</t>
  </si>
  <si>
    <t>·  Gums, puffy/bleeding</t>
  </si>
  <si>
    <t>TOTAL %  Vitamin B3 - Niacin</t>
  </si>
  <si>
    <t>Vitamin B5 - Pantothenic acid</t>
  </si>
  <si>
    <t>·  Mouth cracks, fissures, and scales, especially at corners</t>
  </si>
  <si>
    <t>·  Beefy or enlarged tongue</t>
  </si>
  <si>
    <t>·  Premature graying</t>
  </si>
  <si>
    <t>·  Hair loss</t>
  </si>
  <si>
    <t>TOTAL %  Vitamin B5 - Pantothenic Acid</t>
  </si>
  <si>
    <t>Vitamin B6 - Pyridoxine</t>
  </si>
  <si>
    <t>·  Mouth cracks, fissures, and scales, especially at corners</t>
  </si>
  <si>
    <t>·  Tooth decay</t>
  </si>
  <si>
    <t>·  Hair loss</t>
  </si>
  <si>
    <t>·  Dandruff</t>
  </si>
  <si>
    <t>·  Splitting, breaking nails</t>
  </si>
  <si>
    <t>TOTAL %  Vitamin B6 - Pyridoxine</t>
  </si>
  <si>
    <t>Vitamin B7 – Biotin</t>
  </si>
  <si>
    <t>·  Dry flaking lips</t>
  </si>
  <si>
    <t>·  Splitting, breaking nails</t>
  </si>
  <si>
    <t>TOTAL %  Vitamin B7 - Biotin</t>
  </si>
  <si>
    <t>Vitamin B9 - Folic Acid</t>
  </si>
  <si>
    <t>·  Gums, puffy/bleeding</t>
  </si>
  <si>
    <t>·  Ulcerations or canker sores</t>
  </si>
  <si>
    <t>·  Mouth cracks, fissures, and scales, especially at corners</t>
  </si>
  <si>
    <t>·  Tender to touch or sore</t>
  </si>
  <si>
    <t>·  Geographic tongue (lines like a map)</t>
  </si>
  <si>
    <t>·  Excessively shiny or smooth tongue</t>
  </si>
  <si>
    <t>·  Hair loss</t>
  </si>
  <si>
    <t>TOTAL %  Vitamin B9 - Folic Acid</t>
  </si>
  <si>
    <t>Vitamin B12 – Cobalamin</t>
  </si>
  <si>
    <t>·  Tender to touch or sore</t>
  </si>
  <si>
    <t>·  Excessively shiny or smooth tongue</t>
  </si>
  <si>
    <t>·  Purplish tongue</t>
  </si>
  <si>
    <t>·  Excessive vertical ridges on nails</t>
  </si>
  <si>
    <t>TOTAL %  Vitamin B12 - Cobalamin</t>
  </si>
  <si>
    <t>Vitamin C</t>
  </si>
  <si>
    <t>·  Gums, puffy/bleeding</t>
  </si>
  <si>
    <t>·  Bleeding gums</t>
  </si>
  <si>
    <t>·  Bruising – slow to heal or excessive</t>
  </si>
  <si>
    <t>·  Wounds that take a long time to heal</t>
  </si>
  <si>
    <t>TOTAL %  Vitamin C</t>
  </si>
  <si>
    <t>Bioflavonoids</t>
  </si>
  <si>
    <t>·  Bruising – slow to heal or excessive</t>
  </si>
  <si>
    <t>·  Gums, puffy/bleeding</t>
  </si>
  <si>
    <t>·  Bleeding gums</t>
  </si>
  <si>
    <t>·  Hemorrhoids</t>
  </si>
  <si>
    <t>TOTAL %  Bioflavonoids</t>
  </si>
  <si>
    <t>Vitamin D</t>
  </si>
  <si>
    <t>·  Geographic tongue (lines like a map)</t>
  </si>
  <si>
    <t>TOTAL %  Vitamin D</t>
  </si>
  <si>
    <t>Vitamin E</t>
  </si>
  <si>
    <t>·  Lines around mouth</t>
  </si>
  <si>
    <t>·  Dry skin</t>
  </si>
  <si>
    <t>·  “Goose flesh” at the backs of arms or thighs</t>
  </si>
  <si>
    <t>·  Bruising – slow to heal or excessive</t>
  </si>
  <si>
    <t>·  Hemorrhoids</t>
  </si>
  <si>
    <t>TOTAL %  Vitamin E</t>
  </si>
  <si>
    <t>Vitamin K</t>
  </si>
  <si>
    <t>·  Bruising – slow to heal or excessive</t>
  </si>
  <si>
    <t>TOTAL %  Vitamin K</t>
  </si>
  <si>
    <t>Boron</t>
  </si>
  <si>
    <t>·  Tooth decay</t>
  </si>
  <si>
    <t>TOTAL %  Boron</t>
  </si>
  <si>
    <t>Calcium</t>
  </si>
  <si>
    <t>·  Tooth decay</t>
  </si>
  <si>
    <t>·  White ring around the iris</t>
  </si>
  <si>
    <t>TOTAL %  Calcium</t>
  </si>
  <si>
    <t>Chromium</t>
  </si>
  <si>
    <t>·  Skin tags</t>
  </si>
  <si>
    <t>TOTAL %  Chromium</t>
  </si>
  <si>
    <t>Copper</t>
  </si>
  <si>
    <t>·  Loss of tastes, especially sweet</t>
  </si>
  <si>
    <t>TOTAL %  Copper</t>
  </si>
  <si>
    <t>Iron</t>
  </si>
  <si>
    <t>·  Pale gums</t>
  </si>
  <si>
    <t>·  Facial color: copper</t>
  </si>
  <si>
    <t>·  Tender to touch or sore</t>
  </si>
  <si>
    <t>·  Excessively shiny or smooth tongue</t>
  </si>
  <si>
    <t>·  Pale or bluish nails</t>
  </si>
  <si>
    <t>·  Spooning of nails</t>
  </si>
  <si>
    <t>TOTAL %  Iron</t>
  </si>
  <si>
    <t>Magnesium</t>
  </si>
  <si>
    <t>·  Mouth cracks, fissures, and scales, especially at corners</t>
  </si>
  <si>
    <t>·  Splitting, breaking nails</t>
  </si>
  <si>
    <t>TOTAL %  Magnesium</t>
  </si>
  <si>
    <t>Selenium</t>
  </si>
  <si>
    <t>·  Loss of tastes, especially sweets</t>
  </si>
  <si>
    <t>·  Dandruff</t>
  </si>
  <si>
    <t>·  Pitting of nails</t>
  </si>
  <si>
    <t>TOTAL %  Selenium</t>
  </si>
  <si>
    <t>Silica</t>
  </si>
  <si>
    <t>·  Tooth decay</t>
  </si>
  <si>
    <t>TOTAL %  Silica</t>
  </si>
  <si>
    <t>Zinc</t>
  </si>
  <si>
    <t>·  Gums, puffy/bleeding</t>
  </si>
  <si>
    <t>·  Loss of tastes, especially sweets</t>
  </si>
  <si>
    <t>·  Acne</t>
  </si>
  <si>
    <t>·  Geographic tongue (lines like a map)</t>
  </si>
  <si>
    <t>·  White spots on nails</t>
  </si>
  <si>
    <t>·  Cracked skin at tips of fingers</t>
  </si>
  <si>
    <t>·  “Goose flesh” at the backs of arms or thighs</t>
  </si>
  <si>
    <t>·  Wounds that take a long time to heal</t>
  </si>
  <si>
    <t>TOTAL %  Zinc</t>
  </si>
  <si>
    <t>Strength of Constitution</t>
  </si>
  <si>
    <t>·  Long earlobes</t>
  </si>
  <si>
    <t>·  Large nail moon(s)</t>
  </si>
  <si>
    <t>TOTAL %  Strength of Constitution Signs</t>
  </si>
  <si>
    <t>Dietary Risks</t>
  </si>
  <si>
    <t>·  Splitting cuticles (bad oils)</t>
  </si>
  <si>
    <t>·  Red tongue tip (bad oils, overeating, lack of fiber, dehydration)</t>
  </si>
  <si>
    <t>·  Acne (bad oils)</t>
  </si>
  <si>
    <t>·  Hemorrhoids (lack of fiber, dehydration)</t>
  </si>
  <si>
    <t>·  Salty taste in mouth (excess salt)</t>
  </si>
  <si>
    <t>·  Bad breath (overeating)</t>
  </si>
  <si>
    <t>TOTAL %  Dietary Risks</t>
  </si>
  <si>
    <t>Drug Reactions</t>
  </si>
  <si>
    <t>·  Black or hairy-looking tongue</t>
  </si>
  <si>
    <t>·  Metallic taste</t>
  </si>
  <si>
    <t>TOTAL %  Drug Reactions</t>
  </si>
  <si>
    <t>Physical Examination Assessment</t>
  </si>
  <si>
    <t>Score (%)</t>
  </si>
  <si>
    <t>Score (%)</t>
  </si>
  <si>
    <t>Score (%)</t>
  </si>
  <si>
    <t>Score (%)</t>
  </si>
  <si>
    <t>Score (%)</t>
  </si>
  <si>
    <t>Date of Assessment:</t>
  </si>
  <si>
    <t>Adrenal</t>
  </si>
  <si>
    <t>Digestion – Low Stomach Acid</t>
  </si>
  <si>
    <t>Digestion – Liver and Gallbladder</t>
  </si>
  <si>
    <t>Digestion – General</t>
  </si>
  <si>
    <t>Digestion - General</t>
  </si>
  <si>
    <t>Cardiovascular System</t>
  </si>
  <si>
    <t>Kidney and Bladder</t>
  </si>
  <si>
    <t>Immune System</t>
  </si>
  <si>
    <t>Respiratory System</t>
  </si>
  <si>
    <t>Skeletal System</t>
  </si>
  <si>
    <t>Eyes/Vision Issues</t>
  </si>
  <si>
    <t>Anemia</t>
  </si>
  <si>
    <t>Detoxification Stress/Toxicity</t>
  </si>
  <si>
    <t>Blood Sugar Dysregulation</t>
  </si>
  <si>
    <t>Thyroid Low (Hypo)</t>
  </si>
  <si>
    <t>Thyroid Excess (Hyper)</t>
  </si>
  <si>
    <t>Female - Hormones (Pre-Menopause)</t>
  </si>
  <si>
    <t>General Brain Function</t>
  </si>
  <si>
    <t>Vitamin &amp; Mineral Needs</t>
  </si>
  <si>
    <t>Fatty Acid Needs</t>
  </si>
  <si>
    <t>Amino Acid Needs</t>
  </si>
  <si>
    <t>Vitamin A</t>
  </si>
  <si>
    <t>B Vitamins</t>
  </si>
  <si>
    <t>Vitamin B2 – Riboflavin</t>
  </si>
  <si>
    <t>Vitamin B3 - Niacin</t>
  </si>
  <si>
    <t>Vitamin B5 - Pantothenic acid</t>
  </si>
  <si>
    <t>Vitamin B6 - Pyridoxine</t>
  </si>
  <si>
    <t>Vitamin B7 – Biotin</t>
  </si>
  <si>
    <t>Vitamin B9 - Folic Acid</t>
  </si>
  <si>
    <t>Vitamin B12 – Cobalamin</t>
  </si>
  <si>
    <t>Vitamin C</t>
  </si>
  <si>
    <t>Bioflavonoids</t>
  </si>
  <si>
    <t>Vitamin D</t>
  </si>
  <si>
    <t>Vitamin E</t>
  </si>
  <si>
    <t>Vitamin K</t>
  </si>
  <si>
    <t>Boron</t>
  </si>
  <si>
    <t>Calcium</t>
  </si>
  <si>
    <t>Chromium</t>
  </si>
  <si>
    <t>Copper</t>
  </si>
  <si>
    <t>Iron</t>
  </si>
  <si>
    <t>Magnesium</t>
  </si>
  <si>
    <t>Selenium</t>
  </si>
  <si>
    <t>Silica</t>
  </si>
  <si>
    <t>Zinc</t>
  </si>
  <si>
    <t>Strength of Constitution</t>
  </si>
  <si>
    <t>Dietary Risks</t>
  </si>
  <si>
    <t>Drug Reactions</t>
  </si>
  <si>
    <t>CATEGORIES</t>
  </si>
  <si>
    <t>LAB RANGE</t>
  </si>
  <si>
    <t>IDEAL RANGE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</si>
  <si>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</si>
  <si>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</si>
  <si>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</si>
  <si>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</si>
  <si>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</si>
  <si>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</si>
  <si>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</si>
  <si>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</si>
  <si>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</si>
  <si>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</si>
  <si>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</si>
  <si>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</si>
  <si>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</si>
  <si>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</si>
  <si>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</si>
  <si>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</si>
  <si>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</si>
  <si>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</si>
  <si>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</si>
  <si>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</si>
  <si>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</si>
  <si>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</si>
  <si>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</si>
  <si>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</si>
  <si>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Min</t>
  </si>
  <si>
    <t>Max</t>
  </si>
  <si>
    <t>Min</t>
  </si>
  <si>
    <t>Max</t>
  </si>
  <si>
    <t>Possible Interpretation</t>
  </si>
  <si>
    <t>Lab Markers</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</si>
  <si>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</si>
  <si>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</si>
  <si>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</si>
  <si>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</si>
  <si>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</si>
  <si>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</si>
  <si>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</si>
  <si>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</si>
  <si>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</si>
  <si>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</si>
  <si>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</si>
  <si>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</si>
  <si>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</si>
  <si>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</si>
  <si>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</si>
  <si>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</si>
  <si>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</si>
  <si>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</si>
  <si>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</si>
  <si>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</si>
  <si>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</si>
  <si>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</si>
  <si>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</si>
  <si>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</si>
  <si>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High</t>
  </si>
  <si>
    <t>Low</t>
  </si>
  <si>
    <t>Follow-up</t>
  </si>
  <si>
    <t>Glucose, serum</t>
  </si>
  <si>
    <t>mmol/L</t>
  </si>
  <si>
    <t>Diabetes; insulin resistance; thiamin deficiency; stress; liver</t>
  </si>
  <si>
    <t>Hypoglycemia; low adrenal</t>
  </si>
  <si>
    <t>Test fasting insulin, hemoglobin A1C</t>
  </si>
  <si>
    <t>Uric acid, serum (female)</t>
  </si>
  <si>
    <t>µmol/L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</si>
  <si>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</si>
  <si>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</si>
  <si>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</si>
  <si>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Uric acid, serum (male)</t>
  </si>
  <si>
    <t>µmol/L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</si>
  <si>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</si>
  <si>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</si>
  <si>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</si>
  <si>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Blood urea nitrogen (BUN), serum</t>
  </si>
  <si>
    <t>mmol/L</t>
  </si>
  <si>
    <t>Malabsorption; kidney issues; dehydration; excessive protein intake; hyperadrenal</t>
  </si>
  <si>
    <t>Malabsorption; liver dysfunction; low protein diet</t>
  </si>
  <si>
    <t>HCl challenge, enzymes, optimize digestion</t>
  </si>
  <si>
    <t>Creatinine, serum</t>
  </si>
  <si>
    <t>µmol/L</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</si>
  <si>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</si>
  <si>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</si>
  <si>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</si>
  <si>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</si>
  <si>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</si>
  <si>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</si>
  <si>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</si>
  <si>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</si>
  <si>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</si>
  <si>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</si>
  <si>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</si>
  <si>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</si>
  <si>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Referral to kidney specialist</t>
  </si>
  <si>
    <t>-</t>
  </si>
  <si>
    <t>See BUN &amp; Creatinine</t>
  </si>
  <si>
    <t>See BUN &amp; Creatinine</t>
  </si>
  <si>
    <t>HCl challenge, enzymes, optimize digestion</t>
  </si>
  <si>
    <t>Sodium, serum</t>
  </si>
  <si>
    <t>mmol/L</t>
  </si>
  <si>
    <t>Hyperadrenal; dehydration</t>
  </si>
  <si>
    <t>Hypoadrenal; edema; laxative use</t>
  </si>
  <si>
    <t>Check for signs of edema or dehydration, Adrenal Stress Index test, HeartMath, and other stress management skills</t>
  </si>
  <si>
    <t>Potassium, serum</t>
  </si>
  <si>
    <t>mmol/L</t>
  </si>
  <si>
    <t>Hypoadrenal; dehydration; acidosis</t>
  </si>
  <si>
    <t>Hyperadrenal; hypertension; diuretics</t>
  </si>
  <si>
    <t>Check for signs of edema or dehydration, Adrenal Stress Index test, HeartMath, and other stress management skills</t>
  </si>
  <si>
    <t>Chloride, serum</t>
  </si>
  <si>
    <t>mmol/L</t>
  </si>
  <si>
    <t>Acidosis; hyperadrenal</t>
  </si>
  <si>
    <t>Hypochlorhydria; alkalosis; hypoadrenal</t>
  </si>
  <si>
    <t>HCl challenge, pH monitoring, and appropriate diet changes, Adrenal Stress Index test, HeartMath, and other stress management skills</t>
  </si>
  <si>
    <t>Carbon dioxide, total, serum</t>
  </si>
  <si>
    <t>mmol/L</t>
  </si>
  <si>
    <t>Alkalosis; hyperadrenal; hypochlorhydria; respiratory distress</t>
  </si>
  <si>
    <t>Acidosis; thiamin (B-1) deficiency; hyperventilation</t>
  </si>
  <si>
    <t>pH monitoring and appropriate diet changes, HCl challenge</t>
  </si>
  <si>
    <t>Calcium, serum</t>
  </si>
  <si>
    <t>mmol/L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</si>
  <si>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</si>
  <si>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</si>
  <si>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</si>
  <si>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</si>
  <si>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mmol/L</t>
  </si>
  <si>
    <t>Hypoparathyroid; fracture; excess Vitamin D intake; excess dietary phosphate (soda); kidney</t>
  </si>
  <si>
    <t>Hyperparathyroid; hypochlorhydria; hyperinsulin; high carb diet; Vitamin D deficiency</t>
  </si>
  <si>
    <t>Test and adjust Vitamin D supplementation, HCl challenge, enzymes, optimize digestion</t>
  </si>
  <si>
    <t>Protein, total, serum</t>
  </si>
  <si>
    <t>g/L</t>
  </si>
  <si>
    <t>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</si>
  <si>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</si>
  <si>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</si>
  <si>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</si>
  <si>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g/L</t>
  </si>
  <si>
    <t>Dehydration</t>
  </si>
  <si>
    <t>Hypochlorhydria; liver; oxidative stress; Vitamin C deficiency</t>
  </si>
  <si>
    <t>Rule out liver problems, check protein intake, HCl challenge, enzymes, optimize digestion, supplement with raw protein powder (Sunwarrior, Warrior food, Vitamin Code raw protein) until digestive status is optimized, anti-inflammatory diet</t>
  </si>
  <si>
    <t>Globulin, total, serum</t>
  </si>
  <si>
    <t>g/L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</si>
  <si>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</si>
  <si>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</si>
  <si>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</si>
  <si>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 (albumin/globulin)</t>
  </si>
  <si>
    <t>over 1</t>
  </si>
  <si>
    <t>See Globulin &amp; Albumin</t>
  </si>
  <si>
    <t>See Globulin &amp; Albumin</t>
  </si>
  <si>
    <t>Bilirubin, total, serum</t>
  </si>
  <si>
    <t>µmol/L</t>
  </si>
  <si>
    <t>Liver/gallbladder; thymus; oxidative stress; RBC hemolysis; Gilbert's syndrome</t>
  </si>
  <si>
    <t>Spleen</t>
  </si>
  <si>
    <t>Check liver</t>
  </si>
  <si>
    <t>Alkaline phosphatase, serum</t>
  </si>
  <si>
    <t>μkat/L</t>
  </si>
  <si>
    <t>Liver/gall bladder; bone loss/disease; leaky gut syndrome; shingles; Vitamin C deficiency</t>
  </si>
  <si>
    <t>Estrogen dominance; zinc and/or B-6 deficiency; malabsorption; hypothyroid/adrenal</t>
  </si>
  <si>
    <t>If &gt;120, do isoenzymes</t>
  </si>
  <si>
    <t>Lactate dehydrogenase (LDH), serum</t>
  </si>
  <si>
    <t>µkat/L</t>
  </si>
  <si>
    <t>Liver/gall bladder; heart; B12/folate deficiency; inflammation; tissue destruction; viral infection</t>
  </si>
  <si>
    <t>Hypoglycemia</t>
  </si>
  <si>
    <t>Isoenzymes if high</t>
  </si>
  <si>
    <t>Aspartate aminotransferase (AST) (SGOT), serum</t>
  </si>
  <si>
    <t>pkat/L</t>
  </si>
  <si>
    <t>Liver; heart; muscle breakdown; mono/EBV/CMV</t>
  </si>
  <si>
    <t>Vitamin B-6 deficiency; alcoholism</t>
  </si>
  <si>
    <t>If the SGOT is elevated above SGPT, look outside of liver</t>
  </si>
  <si>
    <t>Alanine aminotransferase (ALT ) (SGPT), serum</t>
  </si>
  <si>
    <t>pkat/L</t>
  </si>
  <si>
    <t>Liver/gall bladder; muscle breakdown; alcoholism</t>
  </si>
  <si>
    <t>Vitamin B-6 deficiency; early fatty liver; alcoholism</t>
  </si>
  <si>
    <t>If the SGOT is elevated above SGPT, look outside of liver</t>
  </si>
  <si>
    <t>Gamma-glutamyltransferase (GGT), serum</t>
  </si>
  <si>
    <t>IU/L</t>
  </si>
  <si>
    <t>Liver/gall bladder; pancreas (including insufficiency); excess alcohol;</t>
  </si>
  <si>
    <t>Vitamin B-6 and/or magnesium deficiency; malabsorption; hypothyroid; oral contraceptives</t>
  </si>
  <si>
    <t>If GGT is elevated above SGOT &amp; SGPT, problem is more likely in gall bladder, bile ducts &amp; pancreas</t>
  </si>
  <si>
    <t>Iron, serum</t>
  </si>
  <si>
    <t>µmol/L</t>
  </si>
  <si>
    <t>Liver; hemochromotosis; excess consumption of iron; iron conversion problem (B-12, folic acid, B-6, molybdenum); chronic viral infection</t>
  </si>
  <si>
    <t>Anemia; hypochlorhydria; internal bleeding</t>
  </si>
  <si>
    <t>Serum ferritin, look at hemoglobin, hematocrit and MCV, HCL challenge if low</t>
  </si>
  <si>
    <t>Cholesterol, total, serum</t>
  </si>
  <si>
    <t>mmol/L</t>
  </si>
  <si>
    <t>Hypothyroid; adrenal stress; fat malabsorption; insulin resistance/diabetes; fatty liver; multiple sclerosis; trans fats</t>
  </si>
  <si>
    <t>Oxidative stress; heavy metal/chemical overload; gallbladder; low fat diet; hyperthyroid; autoimmune; hyperadrenals</t>
  </si>
  <si>
    <t>VAP; VLDL; C-reactive protein; homocysteine, imaging of heart</t>
  </si>
  <si>
    <t>Triglycerides, serum</t>
  </si>
  <si>
    <t>mmol/L</t>
  </si>
  <si>
    <t>Insulin resistance/diabetes; high sugar intake; liver; fat malabsorption; alcoholism; stress; hypothyroid</t>
  </si>
  <si>
    <t>Fat malabsorption; low fat diet; hyperthyroid; autoimmune; hyper adrenals</t>
  </si>
  <si>
    <t>Low sugar diet, avoid refined foods, optimize fat digestion (enzymes)</t>
  </si>
  <si>
    <t>High-density lipoprotein (HDL) cholesterol, serum</t>
  </si>
  <si>
    <t>mmol/L</t>
  </si>
  <si>
    <t>-</t>
  </si>
  <si>
    <t>-</t>
  </si>
  <si>
    <t>Autoimmune processes; estrogen dominance</t>
  </si>
  <si>
    <t>Refined carbs; insulin resistance/diabetes; oxidative stress; heavy metal/chemical; fatty liver; hyperthyroid; sedentary lifestyle</t>
  </si>
  <si>
    <t>Rule out estrogen dominance if high.  If low, increase exercise</t>
  </si>
  <si>
    <t>Low-density lipoprotein (LDL) cholesterol, serum</t>
  </si>
  <si>
    <t>mmol/L</t>
  </si>
  <si>
    <t>Same as cholesterol</t>
  </si>
  <si>
    <t>VAP; VLDL; C-reactive protein; homocysteine, imaging of heart</t>
  </si>
  <si>
    <t>Triglycerides/HDL ratio (calc)</t>
  </si>
  <si>
    <t>-</t>
  </si>
  <si>
    <t>Increase exercise if low: burst training, weights</t>
  </si>
  <si>
    <t>THYROID MARKERS</t>
  </si>
  <si>
    <t>Thyroid stimulating hormone (TSH), serum</t>
  </si>
  <si>
    <t>mlU/L</t>
  </si>
  <si>
    <t>Hypothyroidism</t>
  </si>
  <si>
    <t>Hyperthyroid; hypopituitary; heavy metals</t>
  </si>
  <si>
    <t>Additional testing: Total T4, Free T3 and Antibodies: Thyroid Peroxidase and Antithyroglobulin if high, Thyroid Stimulating Antibodies if low</t>
  </si>
  <si>
    <t>Thyroxine, total (T4 or TT4), serum</t>
  </si>
  <si>
    <t>nmol/L</t>
  </si>
  <si>
    <t>Hyperthyroidism, thyroid replacement medication</t>
  </si>
  <si>
    <t>Hypothyroid, anterior pituitary dysfunction,  iodine or selenium deficiency, deficiency of cofactors: B1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</si>
  <si>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</si>
  <si>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</si>
  <si>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</si>
  <si>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</si>
  <si>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</si>
  <si>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</si>
  <si>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</si>
  <si>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Total T4 X T3 uptake</t>
  </si>
  <si>
    <t>Total T3 or TT3 (total triiodothyronine), serum</t>
  </si>
  <si>
    <t>nmol/L</t>
  </si>
  <si>
    <t>Thyroxine, free (FT4), serum</t>
  </si>
  <si>
    <t>pmol/L</t>
  </si>
  <si>
    <t>Hyperthyroid; estrogen dominance; adrenal fatigue</t>
  </si>
  <si>
    <t>Hypothyroid; iodine deficiency</t>
  </si>
  <si>
    <t>Free T3 or FT3 (triiodothyronine, free), serum</t>
  </si>
  <si>
    <t>pmol/L</t>
  </si>
  <si>
    <t>Hyperthyroid; iodine deficiency, T4 over conversion, excess testosterone</t>
  </si>
  <si>
    <t>Hypothyroid; selenium deficiency, T4 under conversion, estrogen dominance</t>
  </si>
  <si>
    <t>Test estrogen, testosterone, look for exogenous sources, i.e., birth control pills, hormone replacement therapy</t>
  </si>
  <si>
    <t>Reverse T3 (RT3 or Reverse Triiodothyronine), serum</t>
  </si>
  <si>
    <t>nmol/L</t>
  </si>
  <si>
    <t>Low Free T3 , insufficient T4 to T3 conversion</t>
  </si>
  <si>
    <t>No specific significance</t>
  </si>
  <si>
    <t>Full thyroid panel and nutritional replacement.</t>
  </si>
  <si>
    <t>Thyroxine-binding globulin (TBG), serum</t>
  </si>
  <si>
    <t>μmol/L</t>
  </si>
  <si>
    <t>Poor unbinding of thyroid hormones  and insufficient levels of free hormones - excess estrogen</t>
  </si>
  <si>
    <t>Full thyroid and hormone evaluation - birth control pills</t>
  </si>
  <si>
    <t>Thyroglobulin antibody screen (or anti-thyroglobulin), serum</t>
  </si>
  <si>
    <t>kIU/L</t>
  </si>
  <si>
    <t>Autoimmune thyroid, probably Hashimoto's</t>
  </si>
  <si>
    <t>Normal is negative</t>
  </si>
  <si>
    <t>Immune system balancing protocol, gluten and allergen free diet</t>
  </si>
  <si>
    <t>Thyroid peroxidase (TPO) antibodies, serum</t>
  </si>
  <si>
    <t>kIU/L</t>
  </si>
  <si>
    <t>Autoimmune thyroid, probably Hashimoto's</t>
  </si>
  <si>
    <t>Normal is negative</t>
  </si>
  <si>
    <t>Immune system balancing protocol, gluten and allergen free diet</t>
  </si>
  <si>
    <t>CBC MARKERS</t>
  </si>
  <si>
    <t>White blood cell (WBC) count, whole blood</t>
  </si>
  <si>
    <t>n  x 10^9 cells/L</t>
  </si>
  <si>
    <t>Acute viral or bacteria infection; stress; highly refined diets; parasites</t>
  </si>
  <si>
    <t>Chronic viral or bacterial infection; enzyme deficiency; lupus; raw food diet; deficiencies of B-6, B-12 and/or folic acid; food allergies; parasites</t>
  </si>
  <si>
    <t>Further testing to determine source of infection, nutritional deficiency</t>
  </si>
  <si>
    <t>Red blood cell (RBC) count (female), whole blood</t>
  </si>
  <si>
    <t>n x 10^12 cells/L</t>
  </si>
  <si>
    <t>Dehydration; respiratory distress; Vitamin C deficiency; polycythemia vera</t>
  </si>
  <si>
    <t>Anemia (iron, B-6, B-12 and/or folic acid); internal bleeding</t>
  </si>
  <si>
    <t>Retest in 3 months, hydrate properly if high.  If low, look at other markers and possibly  test ferritin, iron, B12 -methylmalonic acid</t>
  </si>
  <si>
    <t>Red blood cell (RBC) count (male),whole blood</t>
  </si>
  <si>
    <t>n x 10^12 cells/L</t>
  </si>
  <si>
    <t>Dehydration; respiratory distress; Vitamin C deficiency; polycythemia vera</t>
  </si>
  <si>
    <t>Anemia (iron, B-6, B-12 and/or folic acid); internal bleeding</t>
  </si>
  <si>
    <t>Retest in 3 months, hydrate properly if high.  If low, look at other markers and possibly  test ferritin, iron, B12 -methlymalonic acid</t>
  </si>
  <si>
    <t>Hemoglobin (Hb) (female), whole blood</t>
  </si>
  <si>
    <t>g/L</t>
  </si>
  <si>
    <t>Asthma/emphysema; polycythemia vera; dehydration</t>
  </si>
  <si>
    <t>Anemia; Vitamin C deficiency; digestive inflammation; internal bleeding; copper deficiency</t>
  </si>
  <si>
    <t>Look at other markers - hct, rbc, mcv and test ferritin, iron</t>
  </si>
  <si>
    <t>Hemoglobin (Hb) (male), whole blood</t>
  </si>
  <si>
    <t>g/L</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</si>
  <si>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</si>
  <si>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</si>
  <si>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</si>
  <si>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</si>
  <si>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</si>
  <si>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</si>
  <si>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</si>
  <si>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</si>
  <si>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Hematocrit (male),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</si>
  <si>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</si>
  <si>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</si>
  <si>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</si>
  <si>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</si>
  <si>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Mean corpuscular volume (MCV), whole blood</t>
  </si>
  <si>
    <t>fL</t>
  </si>
  <si>
    <t>Anemia (B-12/folic acid); hypochlohydria; Vitamin C deficiency; heavy metals; parasites</t>
  </si>
  <si>
    <t>Anemia (iron/B-6); internal bleeding</t>
  </si>
  <si>
    <t>Urinary methylmalonic acid to test B-12, or supplement (sublingual, patch or shot)</t>
  </si>
  <si>
    <t>Mean corpuscular hemoglobin (MCH), whole blood</t>
  </si>
  <si>
    <t>fmol/cell</t>
  </si>
  <si>
    <t>Anemia (B-12/folic acid); hypochlohydria</t>
  </si>
  <si>
    <t>Anemia(iron/B-6); Vitamin C deficiency; internal bleeding; heavy metals body burden</t>
  </si>
  <si>
    <t>Urinary methylmalonic acid to test B-12, or supplement (sublingual, patch or shot)</t>
  </si>
  <si>
    <t>Mean corpuscular hemoglobin concentrate (MCHC), blood</t>
  </si>
  <si>
    <t>mmol/L</t>
  </si>
  <si>
    <t>Anemia (B-12/folic acid); hypochlohydria</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</si>
  <si>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</si>
  <si>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</si>
  <si>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</si>
  <si>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</si>
  <si>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</si>
  <si>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</si>
  <si>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</si>
  <si>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</si>
  <si>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n  x 10^9/L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</si>
  <si>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</si>
  <si>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</si>
  <si>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</si>
  <si>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</si>
  <si>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</si>
  <si>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</si>
  <si>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</si>
  <si>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</si>
  <si>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Lymphocytes, whole blood, number fraction</t>
  </si>
  <si>
    <t>%</t>
  </si>
  <si>
    <t>viral issue</t>
  </si>
  <si>
    <t>bacterial</t>
  </si>
  <si>
    <t>Find root cause of inflammation/infection</t>
  </si>
  <si>
    <t>Monocytes, whole blood, number fraction</t>
  </si>
  <si>
    <t>%</t>
  </si>
  <si>
    <t>Acute and healing and recovery stages, parasites, liver dysfunction, prostate</t>
  </si>
  <si>
    <t>n/a</t>
  </si>
  <si>
    <t>Find root cause of inflammation/infection</t>
  </si>
  <si>
    <t>Eosinophils, whole blood, number fraction</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</si>
  <si>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</si>
  <si>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</si>
  <si>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</si>
  <si>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</si>
  <si>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</si>
  <si>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</si>
  <si>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</si>
  <si>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</si>
  <si>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</si>
  <si>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</si>
  <si>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n  x 10^9/L</t>
  </si>
  <si>
    <t>Same as above</t>
  </si>
  <si>
    <t>Same as above</t>
  </si>
  <si>
    <t>Same as above</t>
  </si>
  <si>
    <t>Lymphocytes (absolute), whole blood</t>
  </si>
  <si>
    <t>n x 10^9/L</t>
  </si>
  <si>
    <t>Same as above</t>
  </si>
  <si>
    <t>Same as above</t>
  </si>
  <si>
    <t>Same as above</t>
  </si>
  <si>
    <t>Monocytes (absolute), whole blood</t>
  </si>
  <si>
    <t>n x 10^9/L</t>
  </si>
  <si>
    <t>Same as above</t>
  </si>
  <si>
    <t>Same as above</t>
  </si>
  <si>
    <t>Same as above</t>
  </si>
  <si>
    <t>Eosinophils (absolute), whole blood</t>
  </si>
  <si>
    <t>n  x 10^9/L</t>
  </si>
  <si>
    <t>Same as above</t>
  </si>
  <si>
    <t>Same as above</t>
  </si>
  <si>
    <t>Same as above</t>
  </si>
  <si>
    <t>Basophils (absolute), whole blood</t>
  </si>
  <si>
    <t>n  x 10^9/L</t>
  </si>
  <si>
    <t>Same as above</t>
  </si>
  <si>
    <t>Same as above</t>
  </si>
  <si>
    <t>Same as above</t>
  </si>
  <si>
    <t>ADDITIONAL MARKERS</t>
  </si>
  <si>
    <t>Homocysteine (female), plasma</t>
  </si>
  <si>
    <t>µmol/L</t>
  </si>
  <si>
    <t>Cardio vascular risk</t>
  </si>
  <si>
    <t>n/a</t>
  </si>
  <si>
    <t>Further lipid testing, VAP, CRP</t>
  </si>
  <si>
    <t>Homocysteine (male), plasma</t>
  </si>
  <si>
    <t>µmol/L</t>
  </si>
  <si>
    <t>Cardio vascular risk</t>
  </si>
  <si>
    <t>n/a</t>
  </si>
  <si>
    <t>Further lipid testing, VAP, CRP</t>
  </si>
  <si>
    <t>Erythrocyte sedimentation rate (ESR), plasma</t>
  </si>
  <si>
    <t>mm/hr</t>
  </si>
  <si>
    <t>Inflammation</t>
  </si>
  <si>
    <t>n/a</t>
  </si>
  <si>
    <t>Find source of inflammation</t>
  </si>
  <si>
    <t>hs-CRP (high-sensitivity C-reactive protein), serum</t>
  </si>
  <si>
    <t>g/L</t>
  </si>
  <si>
    <t>Inflammation, vascular inflammation, atherosclerosis</t>
  </si>
  <si>
    <t>n/a</t>
  </si>
  <si>
    <t>Find source of inflammation</t>
  </si>
  <si>
    <t>Apolipoprotein A-1, serum</t>
  </si>
  <si>
    <t>g/L</t>
  </si>
  <si>
    <t>Lipid disorder</t>
  </si>
  <si>
    <t>n/a</t>
  </si>
  <si>
    <t>Further lipid testing, VAP, CRP</t>
  </si>
  <si>
    <t>Apolipoprotein B, serum</t>
  </si>
  <si>
    <t>g/L</t>
  </si>
  <si>
    <t>Lipid disorder</t>
  </si>
  <si>
    <t>n/a</t>
  </si>
  <si>
    <t>Further lipid testing, VAP, CRP</t>
  </si>
  <si>
    <t>Reticulocytes count (female), whole blood</t>
  </si>
  <si>
    <t>%</t>
  </si>
  <si>
    <t>Hemolytic anemia (can be a sign of serious disease!)</t>
  </si>
  <si>
    <t>Chronic anemia (deficiencies of B-6, B-12, folate and/or iron); hypoadrenal</t>
  </si>
  <si>
    <t>Medical evaluation if high</t>
  </si>
  <si>
    <t>Reticulocytes count (male), whole blood</t>
  </si>
  <si>
    <t>%</t>
  </si>
  <si>
    <t>Hemolytic anemia (can be a sign of serious disease!)</t>
  </si>
  <si>
    <t>Medical evaluation if high</t>
  </si>
  <si>
    <t>Hemoglobin A1C (glycated hemoglobin), whole blood</t>
  </si>
  <si>
    <t>%</t>
  </si>
  <si>
    <t>Diabetes/insulin resistance</t>
  </si>
  <si>
    <t>Hypoglycemia</t>
  </si>
  <si>
    <t>Low carb diet and retest</t>
  </si>
  <si>
    <t>Insulin, fasting, serum</t>
  </si>
  <si>
    <t>pmol/L</t>
  </si>
  <si>
    <t>Nothing indicated by too low hyperinsulinemia, diabetes, metabolic syndrome</t>
  </si>
  <si>
    <t>Nothing indicated by too low</t>
  </si>
  <si>
    <t>Iron (transferrin) saturation (calc), female, serum</t>
  </si>
  <si>
    <t>iron serum/TIBC %</t>
  </si>
  <si>
    <t>Hemochromotosis; internal bleeding; deficiencies of B-6, B-12, folate and/or protein</t>
  </si>
  <si>
    <t>Iron deficiency</t>
  </si>
  <si>
    <t>Supplement as appropriate</t>
  </si>
  <si>
    <t>Iron (transferrin) saturation (calc), male, serum</t>
  </si>
  <si>
    <t>iron serum/TIBC %</t>
  </si>
  <si>
    <t>Hemochromotosis; internal bleeding; deficiencies of B-6, B-12, folate and/or protein</t>
  </si>
  <si>
    <t>Iron deficiency</t>
  </si>
  <si>
    <t>Supplement as appropriate</t>
  </si>
  <si>
    <t>Total iron binding capacity (TIBC), serum</t>
  </si>
  <si>
    <t>µmol/L</t>
  </si>
  <si>
    <t>Anemia; internal bleeding</t>
  </si>
  <si>
    <t>Hemochromotosis; internal bleeding; low protein</t>
  </si>
  <si>
    <t>Medical evaluation to rule out serious disease</t>
  </si>
  <si>
    <t>Transferrin, serum</t>
  </si>
  <si>
    <t>g/L</t>
  </si>
  <si>
    <t>Ferritin (female), serum</t>
  </si>
  <si>
    <t>µg/L</t>
  </si>
  <si>
    <t>Hemochromotosis; excess consumption of iron; inflammation; liver; oxidative stress</t>
  </si>
  <si>
    <t>Anemia</t>
  </si>
  <si>
    <t>If high, reduce iron intake , donate blood, evaluation for hemochromatosis</t>
  </si>
  <si>
    <t>Ferritin (male), serum</t>
  </si>
  <si>
    <t>µg/L</t>
  </si>
  <si>
    <t>Hemochromotosis; excess consumption of iron; inflammation; liver; oxidative stress</t>
  </si>
  <si>
    <t>Anemia</t>
  </si>
  <si>
    <t>If high, reduce iron intake , donate blood, evaluation for hemochromatosis</t>
  </si>
  <si>
    <t>Magnesium, serum</t>
  </si>
  <si>
    <t>mmol/L</t>
  </si>
  <si>
    <t>Kidney; hypothyroid</t>
  </si>
  <si>
    <t>Muscle spasm; epilepsy; hyperadrenal; malabsorption</t>
  </si>
  <si>
    <t>Food, supplementation</t>
  </si>
  <si>
    <t>VITAMINS</t>
  </si>
  <si>
    <t>Vitamin D, 25-Hydroxyvitamin D, serum</t>
  </si>
  <si>
    <t>nmol/L</t>
  </si>
  <si>
    <t>Excess Vitamin D intake, kidney stress</t>
  </si>
  <si>
    <t>Insufficient Vitamin D intake, insufficient sunlight, kidney stress</t>
  </si>
  <si>
    <t>Vitamin B12, serum</t>
  </si>
  <si>
    <t>pmol/L</t>
  </si>
  <si>
    <t>Excessive Vitamin B12 intake</t>
  </si>
  <si>
    <t>Insufficient Vitamin B12 intake, insufficient stomach acid, intrinsic factor antibodies,</t>
  </si>
  <si>
    <t>Folate, serum</t>
  </si>
  <si>
    <t>nmol/L</t>
  </si>
  <si>
    <t>-</t>
  </si>
  <si>
    <t>-</t>
  </si>
  <si>
    <t>Excess intake</t>
  </si>
  <si>
    <t>Dietary deficiency</t>
  </si>
  <si>
    <t>FATTY ACIDS - Blood Spot</t>
  </si>
  <si>
    <t>Alpha-linolenic acid (ALA)</t>
  </si>
  <si>
    <t>%</t>
  </si>
  <si>
    <t>Excess dietary consumption, low dietary consumption, decreased co-factors - B vitamins, Vitamin C, magnesium, zinc, copper</t>
  </si>
  <si>
    <t>Low dietary consumption,</t>
  </si>
  <si>
    <t>Eicosapentaenoic acid (EPA)</t>
  </si>
  <si>
    <t>%</t>
  </si>
  <si>
    <t>Excess dietary consumption</t>
  </si>
  <si>
    <t>Low dietary consumption, decreased co-factors - B vitamins, Vitamin C, magnesium, zinc, copper</t>
  </si>
  <si>
    <t>Docosahexaenoic acid (DHA)</t>
  </si>
  <si>
    <t>%</t>
  </si>
  <si>
    <t>Excess dietary consumption of fish or fish oils</t>
  </si>
  <si>
    <t>Low dietary consumption, decreased co-factors - B vitamins, Vitamin C, magnesium, zinc, copper</t>
  </si>
  <si>
    <t>Linoleic acid (LA)</t>
  </si>
  <si>
    <t>%</t>
  </si>
  <si>
    <t>Excess consumption, low cofactors for conversion to GLA due to low B vitamins, magnesium, vitamin C, copper, zinc</t>
  </si>
  <si>
    <t>Insufficient dietary consumption</t>
  </si>
  <si>
    <t>Gamma linolenic acid (GLA)</t>
  </si>
  <si>
    <t>%</t>
  </si>
  <si>
    <t>Dietary, supplementation excess</t>
  </si>
  <si>
    <t>If ALA is high, poor conversion of ALA due to low cofactors - B vitamins, zinc, copper, magnesium.  If ALA normal or low, it's probably due to dietary deficiency</t>
  </si>
  <si>
    <t>Dihomogamma linolenic acid (DLGA)</t>
  </si>
  <si>
    <t>%</t>
  </si>
  <si>
    <t>Poor conversion of DLGA to prostaglandins and thromboxanes</t>
  </si>
  <si>
    <t>Arachidonic acid (AA)</t>
  </si>
  <si>
    <t>%</t>
  </si>
  <si>
    <t>Increased inflammatory risk</t>
  </si>
  <si>
    <t>Low inflammatory risk</t>
  </si>
  <si>
    <t>Total C:18 trans fatty acids</t>
  </si>
  <si>
    <t>%</t>
  </si>
  <si>
    <t>Increased health risk, especially inflammatory disorders</t>
  </si>
  <si>
    <t>Normal</t>
  </si>
  <si>
    <t>LA/GLA ratio(desaturation efficiency)</t>
  </si>
  <si>
    <t>%</t>
  </si>
  <si>
    <t>Deficiency of co-factors that convert LA to GLA, i.e., mg, zinc, Vitamin C, B vitamins</t>
  </si>
  <si>
    <t>Excess GLA intake, usually through supplementation</t>
  </si>
  <si>
    <t>AA/EPA ratio(eicosanoid series 2/3)</t>
  </si>
  <si>
    <t>%</t>
  </si>
  <si>
    <t>Risk of bleeding disorder, hemorrhagic stroke</t>
  </si>
  <si>
    <t>Inflammation, high risk of inflammatory disease</t>
  </si>
  <si>
    <t>EPA/DLGA ratio (eicosanoid series 3/1)</t>
  </si>
  <si>
    <t>%</t>
  </si>
  <si>
    <t>Decreased inflammatory risk</t>
  </si>
  <si>
    <t>Increased inflammatory risk</t>
  </si>
  <si>
    <t>Index of omega-3 fatty acids (EPA+DHA %)</t>
  </si>
  <si>
    <t>%</t>
  </si>
  <si>
    <t>-</t>
  </si>
  <si>
    <t>-</t>
  </si>
  <si>
    <t>Overconsumption of fish oils or dietary omega 3</t>
  </si>
  <si>
    <t>Low omega 3 intake</t>
  </si>
  <si>
    <t>HORMONES</t>
  </si>
  <si>
    <t>Cortisol, serum</t>
  </si>
  <si>
    <t>nmol/L</t>
  </si>
  <si>
    <t>Excess stress</t>
  </si>
  <si>
    <t>Adrenal burnout</t>
  </si>
  <si>
    <t>Progesterone, serum</t>
  </si>
  <si>
    <t>nmol/L</t>
  </si>
  <si>
    <t>Excess supplementation</t>
  </si>
  <si>
    <t>Estradiol (E2), serum</t>
  </si>
  <si>
    <t>pmol/L</t>
  </si>
  <si>
    <t>Sex hormone-binding globulin (SHBG), serum</t>
  </si>
  <si>
    <t>nmol/L</t>
  </si>
  <si>
    <t>Testosterone, serum</t>
  </si>
  <si>
    <t>nmol/L</t>
  </si>
  <si>
    <t>Free testosterone, serum</t>
  </si>
  <si>
    <t>pmol/L</t>
  </si>
  <si>
    <t>Dehydroepiandrosterone sulfate (DHEA-S),serum</t>
  </si>
  <si>
    <t>μmol/L</t>
  </si>
  <si>
    <t>Adrenal stress, pcos</t>
  </si>
  <si>
    <t>Adrenal burnout</t>
  </si>
  <si>
    <t>Luteinizing hormone (LH), serum</t>
  </si>
  <si>
    <t>IU/L</t>
  </si>
  <si>
    <t>Menopause, perimenopause</t>
  </si>
  <si>
    <t>Follicle-stimulating hormone (FSH), serum</t>
  </si>
  <si>
    <t>IU/L</t>
  </si>
  <si>
    <t>Menopause, perimenopause</t>
  </si>
  <si>
    <t>Aldosterone, serum</t>
  </si>
  <si>
    <t>pmol/L</t>
  </si>
  <si>
    <t>Adrenocorticotropic hormone (ACTH), serum</t>
  </si>
  <si>
    <t>pmol/L</t>
  </si>
  <si>
    <t>IMMUNE MARKERS</t>
  </si>
  <si>
    <t>Lyme IgG/IgM antibodies, serum</t>
  </si>
  <si>
    <t>a negative test is normal</t>
  </si>
  <si>
    <t>Lyme's disease antibodies</t>
  </si>
  <si>
    <t>Normal</t>
  </si>
  <si>
    <t>Lyme IgG p41 band antibodies, serum</t>
  </si>
  <si>
    <t>a negative test is normal</t>
  </si>
  <si>
    <t>Lyme's disease antibodies</t>
  </si>
  <si>
    <t>Normal</t>
  </si>
  <si>
    <t>Candida IgG antibody, serum</t>
  </si>
  <si>
    <t>U/mL</t>
  </si>
  <si>
    <t>Candida overgrowth</t>
  </si>
  <si>
    <t>Normal</t>
  </si>
  <si>
    <t>Candida IgM antibody, serum</t>
  </si>
  <si>
    <t>U/mL</t>
  </si>
  <si>
    <t>Candida overgrowth</t>
  </si>
  <si>
    <t>Normal</t>
  </si>
  <si>
    <t>Insulin-like growth factor 1 (IGF -1), serum</t>
  </si>
  <si>
    <t>μg/L</t>
  </si>
  <si>
    <t>Can be suggestive of low growth hormone</t>
  </si>
  <si>
    <t>Possible tumor or growth, pituitary tumor</t>
  </si>
  <si>
    <t>Anti-nuclear antibody (ANA), serum</t>
  </si>
  <si>
    <t>negative is normal</t>
  </si>
  <si>
    <t>Autoimmune, possibly lupus</t>
  </si>
  <si>
    <t>Normal</t>
  </si>
  <si>
    <t>Carbohydrate antigen (CA 19-9), serum</t>
  </si>
  <si>
    <t>kU/L</t>
  </si>
  <si>
    <t>Autoimmune disease</t>
  </si>
  <si>
    <t>Normal</t>
  </si>
  <si>
    <t>Carcinoembryonic antigen (CEA), serum</t>
  </si>
  <si>
    <t>mcg/L</t>
  </si>
  <si>
    <t>Cancer marker</t>
  </si>
  <si>
    <t>Normal</t>
  </si>
  <si>
    <t>Sedimentation rate, whole blood</t>
  </si>
  <si>
    <t>mm/h</t>
  </si>
  <si>
    <t>Inflammation</t>
  </si>
  <si>
    <t>Normal</t>
  </si>
  <si>
    <t>Creatine kinase (CK), total, serum</t>
  </si>
  <si>
    <t>mckat/L</t>
  </si>
  <si>
    <t>Damage to muscle or heart, some forms of muscular dystrophy if very high</t>
  </si>
  <si>
    <t>Normal</t>
  </si>
  <si>
    <t>Intrinsic factor antibody (IFA), serum</t>
  </si>
  <si>
    <t>a negative test is normal</t>
  </si>
  <si>
    <t>Autoimmune disorder</t>
  </si>
  <si>
    <t>Normal</t>
  </si>
  <si>
    <t>INTESTINAL PERMEABILITY</t>
  </si>
  <si>
    <t>Actomyosin IgA, serum</t>
  </si>
  <si>
    <t>negative is normal</t>
  </si>
  <si>
    <t>Intestinal barrier dysfunction, either via bacterial infiltration or by an autoimmune mechanism</t>
  </si>
  <si>
    <t>Leaky gut repair protocol</t>
  </si>
  <si>
    <t>Occludin/Zonulin IgG, serum</t>
  </si>
  <si>
    <t>negative is normal</t>
  </si>
  <si>
    <t>Occludin/Zonulin IgA, serum</t>
  </si>
  <si>
    <t>negative is normal</t>
  </si>
  <si>
    <t>Occludin/Zonulin IgM, serum</t>
  </si>
  <si>
    <t>negative is normal</t>
  </si>
  <si>
    <t>Lipopolysaccharides (LPS) IgG, serum</t>
  </si>
  <si>
    <t>negative is normal</t>
  </si>
  <si>
    <t>Lipopolysaccharides (LPS) IgA, serum</t>
  </si>
  <si>
    <t>negative is normal</t>
  </si>
  <si>
    <t>Lipopolysaccharides (LPS) IgM, serum</t>
  </si>
  <si>
    <t>negative is normal</t>
  </si>
  <si>
    <t>ADRENAL STRESS INDEX</t>
  </si>
  <si>
    <t>Cortisol 6-8 AM, saliva</t>
  </si>
  <si>
    <t>nmol/L</t>
  </si>
  <si>
    <t>Adrenal Stress</t>
  </si>
  <si>
    <t>Adrenal Fatigue</t>
  </si>
  <si>
    <t>Cortisol 11AM - 1PM, saliva</t>
  </si>
  <si>
    <t>nmol/L</t>
  </si>
  <si>
    <t>Adrenal Stress</t>
  </si>
  <si>
    <t>Adrenal Fatigue</t>
  </si>
  <si>
    <t>Cortisol 4-5 PM, saliva</t>
  </si>
  <si>
    <t>nmol/L</t>
  </si>
  <si>
    <t>Adrenal Stress</t>
  </si>
  <si>
    <t>Adrenal Fatigue</t>
  </si>
  <si>
    <t>Cortisol 10PM -midnight, saliva</t>
  </si>
  <si>
    <t>nmol/L</t>
  </si>
  <si>
    <t>Adrenal Stress</t>
  </si>
  <si>
    <t>Adrenal Fatigue</t>
  </si>
  <si>
    <t>Cortisol middle of night 1, saliva</t>
  </si>
  <si>
    <t>nmol/L</t>
  </si>
  <si>
    <t>Adrenal Stress</t>
  </si>
  <si>
    <t>Adrenal Fatigue</t>
  </si>
  <si>
    <t>Cortisol middle of night 2, saliva</t>
  </si>
  <si>
    <t>nmol/L</t>
  </si>
  <si>
    <t>Adrenal Stress</t>
  </si>
  <si>
    <t>Adrenal Fatigue</t>
  </si>
  <si>
    <t>Dehydroepiandrosterone free fraction (DHEA + DHEA-S), saliva</t>
  </si>
  <si>
    <t>nmol/L</t>
  </si>
  <si>
    <t>Underconversion to metabolites</t>
  </si>
  <si>
    <t>Adrenal Fatigue</t>
  </si>
  <si>
    <t>17-Hydroxyprogesterone, saliva</t>
  </si>
  <si>
    <t>pg/mL</t>
  </si>
  <si>
    <t>Underconversion, deficiency of cofactors</t>
  </si>
  <si>
    <t>Chronic Stress</t>
  </si>
  <si>
    <t>Total salivary SIgA, saliva</t>
  </si>
  <si>
    <t>μg/mL</t>
  </si>
  <si>
    <t>Chronic adrenal hyperactivity followed by fatigue</t>
  </si>
  <si>
    <t>CATEGORIES</t>
  </si>
  <si>
    <t>Units</t>
  </si>
  <si>
    <t>LAB RANGE</t>
  </si>
  <si>
    <t>IDEAL RANGE</t>
  </si>
  <si>
    <t>DATE</t>
  </si>
  <si>
    <t>DATE</t>
  </si>
  <si>
    <t>DATE</t>
  </si>
  <si>
    <t>DATE</t>
  </si>
  <si>
    <t>DATE</t>
  </si>
  <si>
    <t>DATE</t>
  </si>
  <si>
    <t>DATE</t>
  </si>
  <si>
    <t>DATE</t>
  </si>
  <si>
    <t>DATE</t>
  </si>
  <si>
    <t>DATE</t>
  </si>
  <si>
    <t>DATE</t>
  </si>
  <si>
    <t>Min</t>
  </si>
  <si>
    <t>Max</t>
  </si>
  <si>
    <t>Min</t>
  </si>
  <si>
    <t>Max</t>
  </si>
  <si>
    <t>Possible Interpretation</t>
  </si>
  <si>
    <t>Lab Markers</t>
  </si>
  <si>
    <t>Results</t>
  </si>
  <si>
    <t>Results</t>
  </si>
  <si>
    <t>Results</t>
  </si>
  <si>
    <t>Results</t>
  </si>
  <si>
    <t>Results</t>
  </si>
  <si>
    <t>Results</t>
  </si>
  <si>
    <t>Results</t>
  </si>
  <si>
    <t>Results</t>
  </si>
  <si>
    <t>Results</t>
  </si>
  <si>
    <t>Results</t>
  </si>
  <si>
    <t>Results</t>
  </si>
  <si>
    <t>Results</t>
  </si>
  <si>
    <t>High</t>
  </si>
  <si>
    <t>Low</t>
  </si>
  <si>
    <t>Follow-up</t>
  </si>
  <si>
    <t>Glucose, serum</t>
  </si>
  <si>
    <t>mg/dL</t>
  </si>
  <si>
    <t>Hypoglycemia; low adrenal</t>
  </si>
  <si>
    <t>Test fasting insulin, hemoglobin A1C</t>
  </si>
  <si>
    <t>Uric acid, serum (female)</t>
  </si>
  <si>
    <t>mg/dL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</si>
  <si>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</si>
  <si>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</si>
  <si>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</si>
  <si>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Uric acid, serum (male)</t>
  </si>
  <si>
    <t>mg/dL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</si>
  <si>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</si>
  <si>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</si>
  <si>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</si>
  <si>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Blood urea nitrogen (BUN), serum</t>
  </si>
  <si>
    <t>mg/dL</t>
  </si>
  <si>
    <t>Malabsorption; kidney issues; dehydration; excessive protein intake; hyperadrenal</t>
  </si>
  <si>
    <t>Malabsorption; liver dysfunction; low protein diet</t>
  </si>
  <si>
    <t>HCl challenge, enzymes, optimize digestion</t>
  </si>
  <si>
    <t>Creatinine, serum</t>
  </si>
  <si>
    <t>mg/dL</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</si>
  <si>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</si>
  <si>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</si>
  <si>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</si>
  <si>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</si>
  <si>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</si>
  <si>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</si>
  <si>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</si>
  <si>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</si>
  <si>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</si>
  <si>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</si>
  <si>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</si>
  <si>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</si>
  <si>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referral to kidney specialist</t>
  </si>
  <si>
    <t>BUN/Creatinine Ratio</t>
  </si>
  <si>
    <t>-</t>
  </si>
  <si>
    <t>See BUN &amp; Creatinine</t>
  </si>
  <si>
    <t>See BUN &amp; Creatinine</t>
  </si>
  <si>
    <t>HCl challenge, enzymes, optimize digestion</t>
  </si>
  <si>
    <t>Sodium, serum</t>
  </si>
  <si>
    <t>mEq/L</t>
  </si>
  <si>
    <t>Hyperadrenal; dehydration</t>
  </si>
  <si>
    <t>Hypoadrenal; edema; laxative use</t>
  </si>
  <si>
    <t>check for signs of edema or dehydration, Adrenal Stress Index Test, HeartMath and other stress management skills</t>
  </si>
  <si>
    <t>Potassium, serum</t>
  </si>
  <si>
    <t>mEq/L</t>
  </si>
  <si>
    <t>Hypoadrenal; dehydration; acidosis</t>
  </si>
  <si>
    <t>Hyperadrenal; hypertension; diuretics</t>
  </si>
  <si>
    <t>Check for signs of edema or dehydration, Adrenal Stress Index Test, HeartMath and other stress management skills</t>
  </si>
  <si>
    <t>Chloride, serum, plasma</t>
  </si>
  <si>
    <t>mEq/L</t>
  </si>
  <si>
    <t>Acidosis; hyperadrenal</t>
  </si>
  <si>
    <t>Hypochlorhydria; alkalosis; hypoadrenal</t>
  </si>
  <si>
    <t>HCl challenge, ph monitoring and appropriate diet changes, Adrenal Stress Index Test, HeartMath and other stress management skills</t>
  </si>
  <si>
    <t>Carbon dioxide, total, serum</t>
  </si>
  <si>
    <t>mEq/L</t>
  </si>
  <si>
    <t>Alkalosis; hyperadrenal; hypochlorhydria; respiratory distress</t>
  </si>
  <si>
    <t>Acidosis; thiamin (B-1) deficiency; hyperventilation</t>
  </si>
  <si>
    <t>pH monitoring and appropriate diet changes, HCl challenge</t>
  </si>
  <si>
    <t>Calcium, serum</t>
  </si>
  <si>
    <t>mg/dL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</si>
  <si>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</si>
  <si>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</si>
  <si>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</si>
  <si>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</si>
  <si>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mg/dL</t>
  </si>
  <si>
    <t>Hypoparathyroid; fracture; excess vitamin D intake; excess dietary phosphate (soda); kidney</t>
  </si>
  <si>
    <t>Hyper parathyroid; hypochlorhydria; hyperinsulin; high carb diet; vitamin D deficiency</t>
  </si>
  <si>
    <t>Test and adjust vitamin D supplementation, HCl challenge, enzymes, optimize digestion</t>
  </si>
  <si>
    <t>Protein, total, serum</t>
  </si>
  <si>
    <t>g/dL</t>
  </si>
  <si>
    <t>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</si>
  <si>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</si>
  <si>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</si>
  <si>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</si>
  <si>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g/dL</t>
  </si>
  <si>
    <t>Dehydration</t>
  </si>
  <si>
    <t>Hypochlorhydria; liver; oxidative stress; vitamin C deficiency</t>
  </si>
  <si>
    <t>Rule out liver problems, check protein intake, HCl challenge, enzymes, optimize digestion, supplement with raw protein powder (Sunwarrior, Warrior Food, Vitamin Code raw protein) until digestive status is optimized, anti-inflammatory diet</t>
  </si>
  <si>
    <t>Globulin, total, serum</t>
  </si>
  <si>
    <t>g/dL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</si>
  <si>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</si>
  <si>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</si>
  <si>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</si>
  <si>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t>
  </si>
  <si>
    <t>calc</t>
  </si>
  <si>
    <t>See Globulin &amp; Albumin</t>
  </si>
  <si>
    <t>See Globulin &amp; Albumin</t>
  </si>
  <si>
    <t>Bilirubin, serum, total</t>
  </si>
  <si>
    <t>mg/dL</t>
  </si>
  <si>
    <t>Liver/gallbladder; thymus; oxidative stress; RBC hemolysis; Gilbert's syndrome</t>
  </si>
  <si>
    <t>Spleen</t>
  </si>
  <si>
    <t>Check liver</t>
  </si>
  <si>
    <t>Alkaline phosphatase, serum</t>
  </si>
  <si>
    <t>U/L</t>
  </si>
  <si>
    <t>Liver/gall bladder; bone loss/disease; leaky gut syndrome; shingles; vitamin C deficiency</t>
  </si>
  <si>
    <t>Estrogen dominance; zinc and/or B-6 deficiency; malabsorption; hypothyroid/adrenal</t>
  </si>
  <si>
    <t>If &gt;120, do isoenzymes</t>
  </si>
  <si>
    <t>Lactate dehydrogenase (LDH), serum</t>
  </si>
  <si>
    <t>U/L</t>
  </si>
  <si>
    <t>Liver/gall bladder; heart; B12/folate deficiency; inflammation; tissue destruction; viral infection</t>
  </si>
  <si>
    <t>Hypoglycemia</t>
  </si>
  <si>
    <t>Isoenzymes if high</t>
  </si>
  <si>
    <t>Aspartate aminotransferase (AST) (SGOT), serum</t>
  </si>
  <si>
    <t>U/L</t>
  </si>
  <si>
    <t>Liver; heart; muscle breakdown; mono/EBV/CMV</t>
  </si>
  <si>
    <t>Vitamin B-6 deficiency; alcoholism</t>
  </si>
  <si>
    <t>If the SGOT is elevated above SGPT, look outside of liver</t>
  </si>
  <si>
    <t>Alanine aminotransferase (ALT)  (SGPT), serum</t>
  </si>
  <si>
    <t>U/L</t>
  </si>
  <si>
    <t>Liver/gall bladder; muscle breakdown; alcoholism</t>
  </si>
  <si>
    <t>Vitamin B-6 deficiency; early fatty liver; alcoholism</t>
  </si>
  <si>
    <t>If the SGOT is elevated above SGPT, look outside of liver</t>
  </si>
  <si>
    <t>Gamma-glutamyltransferase (GGT), serum</t>
  </si>
  <si>
    <t>U/L</t>
  </si>
  <si>
    <t>Liver/gall bladder; pancreas (including insufficiency); excess alcohol;</t>
  </si>
  <si>
    <t>Vitamin B-6 and/or magnesium deficiency; malabsorption; hypothyroid; oral contraceptives</t>
  </si>
  <si>
    <t>If GGT is elevated above SGOT &amp; SGPT, problem is more likely in gall bladder, bile ducts &amp; pancreas</t>
  </si>
  <si>
    <t>Iron, serum</t>
  </si>
  <si>
    <t>µg/dL</t>
  </si>
  <si>
    <t>Liver; hemochromotosis; excess consumption of iron; iron conversion problem (B-12, folic acid, B-6, molybdenum); chronic viral infection</t>
  </si>
  <si>
    <t>Anemia; hypochlorhydria; internal bleeding</t>
  </si>
  <si>
    <t>Serum ferritin, look at hemoglobin, hematocrit and MCV, HCL challenge if low</t>
  </si>
  <si>
    <t>Cholesterol,  total, serum</t>
  </si>
  <si>
    <t>mg/dL</t>
  </si>
  <si>
    <t>Hypothyroid; adrenal stress; fat malabsorption; insulin resistance/diabetes; fatty liver; multiple sclerosis; trans fats</t>
  </si>
  <si>
    <t>Oxidative stress; heavy metal/chemical overload; gallbladder; low fat diet; hyperthyroid; autoimmune; hyperadrenals</t>
  </si>
  <si>
    <t>VAP; VLDL; C-reactive protein; homocysteine, imaging of heart</t>
  </si>
  <si>
    <t>Triglycerides, serum</t>
  </si>
  <si>
    <t>mg/dL</t>
  </si>
  <si>
    <t>Insulin resistance/diabetes; high sugar intake; liver; fat malabsorption; alcoholism; stress; hypothyroid</t>
  </si>
  <si>
    <t>Fat malabsorption; low fat diet; hyperthyroid; autoimmune; hyper adrenals</t>
  </si>
  <si>
    <t>low sugar diet, avoid refined foods, optimize fat digestion (enzymes)</t>
  </si>
  <si>
    <t>Cholesterol, high-density lipoprotein (HDL) (low level), serum</t>
  </si>
  <si>
    <t>mg/dL</t>
  </si>
  <si>
    <t>Autoimmune processes; estrogen dominance</t>
  </si>
  <si>
    <t>Refined carbs; insulin resistance/diabetes; oxidative stress; heavy metal/chemical; fatty liver; hyperthyroid; sedentary lifestyle</t>
  </si>
  <si>
    <t>Rule out estrogen dominance, if high.  If low, increase exercise</t>
  </si>
  <si>
    <t>Cholesterol, low-density lipoprotein (LDL) (high-level), serum</t>
  </si>
  <si>
    <t>mg/dL</t>
  </si>
  <si>
    <t>Insulin resistance/diabetes; high sugar intake; liver; fat malabsorption; alcoholism; stress; hypothyroid</t>
  </si>
  <si>
    <t>VAP; VLDL; C-reactive protein; homocysteine, imaging of heart</t>
  </si>
  <si>
    <t>Triglycerides/HDL ratio, calc</t>
  </si>
  <si>
    <t>-</t>
  </si>
  <si>
    <t>Increase exercise if low: burst training, weights</t>
  </si>
  <si>
    <t>THYROID MARKERS</t>
  </si>
  <si>
    <t>Thyroid-stimulating hormone (TSH), serum</t>
  </si>
  <si>
    <t>μIU/mL</t>
  </si>
  <si>
    <t>Hypothyroidism</t>
  </si>
  <si>
    <t>Hyperthyroid; hypopituitary; heavy metals</t>
  </si>
  <si>
    <t>Additional testing: Total T4, Free T3 and antibodies: thyroid peroxidase (TPO) and Antithyroglobulin if high, thyroid stimulating antibodies, if low</t>
  </si>
  <si>
    <t>Thyroxine, total, (T4  or TT4), serum</t>
  </si>
  <si>
    <t>µg/mL</t>
  </si>
  <si>
    <t>Hyperthyroidism, thyroid replacement medication</t>
  </si>
  <si>
    <t>Hypothyroid, anterior pituitary dysfunction,  iodine or selenium deficiency, deficiency of cofactors: B1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</si>
  <si>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</si>
  <si>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</si>
  <si>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</si>
  <si>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</si>
  <si>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</si>
  <si>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</si>
  <si>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</si>
  <si>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Total T3 or TT3 (total triiodothyronine), serum</t>
  </si>
  <si>
    <t>ng/dL</t>
  </si>
  <si>
    <t>Thyroxine, free (FT4), serum</t>
  </si>
  <si>
    <t>ng/dL</t>
  </si>
  <si>
    <t>Hyperthyroid; estrogen dominance; adrenal fatigue</t>
  </si>
  <si>
    <t>Hypothyroid; iodine deficiency</t>
  </si>
  <si>
    <t>Free T3 or FT3 (triiodothyronine, free), serum</t>
  </si>
  <si>
    <t>pg/dL</t>
  </si>
  <si>
    <t>Hyperthyroid; iodine deficiency, T4 over conversion, excess testosterone</t>
  </si>
  <si>
    <t>Hypothyroid; selenium deficiency, T4 under conversion, estrogen dominance</t>
  </si>
  <si>
    <t>Test estrogen, testosterone, look for exogenous sources, i.e., birth control pills, hormone replacement therapy</t>
  </si>
  <si>
    <t>Reverse T3 (RT3 or Reverse Triiodothyronine), serum</t>
  </si>
  <si>
    <t>ng/dL</t>
  </si>
  <si>
    <t>Low Free T3 , insufficient T4 to T3 conversion</t>
  </si>
  <si>
    <t>No specific significance</t>
  </si>
  <si>
    <t>Full thyroid panel and nutritional replacement.</t>
  </si>
  <si>
    <t>Thyroxine-binding globulin (TBG), serum</t>
  </si>
  <si>
    <t>µg/m</t>
  </si>
  <si>
    <t>Poor unbinding of thyroid hormones  and insufficient levels of free hormones - excess estrogen</t>
  </si>
  <si>
    <t>Full thyroid and hormone evaluation - birth control pills</t>
  </si>
  <si>
    <t>Thyroglobulin antibody screen (or antithyroglobulin), serum</t>
  </si>
  <si>
    <t>IU/mL</t>
  </si>
  <si>
    <t>Autoimmune thyroid, probably Hashimoto's</t>
  </si>
  <si>
    <t>Normal is negative</t>
  </si>
  <si>
    <t>Immune system balancing protocol, gluten and allergen free diet</t>
  </si>
  <si>
    <t>Thyroid peroxidase (TPO) antibodies, serum</t>
  </si>
  <si>
    <t>IU/mL</t>
  </si>
  <si>
    <t>Autoimmune thyroid, probably Hashimoto's</t>
  </si>
  <si>
    <t>Normal is negative</t>
  </si>
  <si>
    <t>Immune system balancing protocol, gluten and allergen free diet</t>
  </si>
  <si>
    <t>CBC MARKERS</t>
  </si>
  <si>
    <t>White blood cell count (WBC), whole blood</t>
  </si>
  <si>
    <t>/µL</t>
  </si>
  <si>
    <t>Acute viral or bacterial infection; stress; highly refined diets; parasites</t>
  </si>
  <si>
    <t>Chronic viral or bacterial infection; enzyme deficiency; lupus; raw food diet; deficiencies of B-6, B-12 and/or folic acid; food allergies; parasites</t>
  </si>
  <si>
    <t>Further testing to determine source of infection, nutritional deficiency</t>
  </si>
  <si>
    <t>Red blood cell count (RBC) (female), whole blood</t>
  </si>
  <si>
    <t>x10^6/µL</t>
  </si>
  <si>
    <t>Dehydration; respiratory distress; vitamin C deficiency; polycythemia vera</t>
  </si>
  <si>
    <t>Anemia (iron, B-6, B-12 and/or folic acid); internal bleeding</t>
  </si>
  <si>
    <t>Retest in 3 months, hydrate properly if high.  If low, look at other markers and possibly  test ferritin, iron, B12 -methylmalonic acid</t>
  </si>
  <si>
    <t>Red blood cell count (RBC) (male), whole blood</t>
  </si>
  <si>
    <t>x10^6/µL</t>
  </si>
  <si>
    <t>Dehydration; respiratory distress; vitamin C deficiency; polycythemia vera</t>
  </si>
  <si>
    <t>Anemia (iron, B-6, B-12 and/or folic acid); internal bleeding</t>
  </si>
  <si>
    <t>Retest in 3 months, hydrate properly, if high.  If low, look at other markers and possibly  test ferritin, iron, B12 -methlymalonic acid</t>
  </si>
  <si>
    <t>Hemoglobin (Hb) (female), whole blood</t>
  </si>
  <si>
    <t>g/dL</t>
  </si>
  <si>
    <t>Asthma/emphysema; polycythemia vera; dehydration</t>
  </si>
  <si>
    <t>Anemia; vitamin C deficiency; digestive inflammation; internal bleeding; copper deficiency</t>
  </si>
  <si>
    <t>Look at other markers - hct, rbc, mcv and test ferritin, iron</t>
  </si>
  <si>
    <t>Hemoglobin (Hb) (male), whole blood</t>
  </si>
  <si>
    <t>g/dL</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</si>
  <si>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</si>
  <si>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</si>
  <si>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</si>
  <si>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</si>
  <si>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</si>
  <si>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</si>
  <si>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</si>
  <si>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</si>
  <si>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Hematocrit (male),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</si>
  <si>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</si>
  <si>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</si>
  <si>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</si>
  <si>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</si>
  <si>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Mean corpuscular volume (MCV), whole blood</t>
  </si>
  <si>
    <t>µm^3</t>
  </si>
  <si>
    <t>Anemia (B-12/folic acid); hypochlohydria; vitamin C deficiency; heavy metals; parasites</t>
  </si>
  <si>
    <t>Anemia (iron/B-6); internal bleeding</t>
  </si>
  <si>
    <t>Urinary methylmalonic acid to test B-12, or supplement (sublingual, patch, or shot)</t>
  </si>
  <si>
    <t>Mean corpuscular hemoglobin (MCH), whole blood</t>
  </si>
  <si>
    <t>pg/cell</t>
  </si>
  <si>
    <t>Anemia (B-12/folic acid); hypochlohydria</t>
  </si>
  <si>
    <t>Anemia(iron/B-6); vitamin C deficiency; internal bleeding; heavy metals body burden</t>
  </si>
  <si>
    <t>Urinary methylmalonic acid to test B-12, or supplement (sublingual, patch, or shot)</t>
  </si>
  <si>
    <t>Mean corpuscular hemoglobin concentration (MCHC), whole blood</t>
  </si>
  <si>
    <t>g/dL</t>
  </si>
  <si>
    <t>Anemia (B-12/folic acid); hypochlohydria</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</si>
  <si>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</si>
  <si>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</si>
  <si>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</si>
  <si>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</si>
  <si>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</si>
  <si>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</si>
  <si>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</si>
  <si>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</si>
  <si>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×10^3/µL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</si>
  <si>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</si>
  <si>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</si>
  <si>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</si>
  <si>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</si>
  <si>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</si>
  <si>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</si>
  <si>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</si>
  <si>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</si>
  <si>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Lymphocytes, whole blood, number fraction</t>
  </si>
  <si>
    <t>%</t>
  </si>
  <si>
    <t>Viral issue</t>
  </si>
  <si>
    <t>Bacterial</t>
  </si>
  <si>
    <t>Find root cause of inflammation/infection</t>
  </si>
  <si>
    <t>Monocytes, whole blood, number fraction</t>
  </si>
  <si>
    <t>%</t>
  </si>
  <si>
    <t>Acute and healing and recovery stages, parasites, liver dysfunction, prostate</t>
  </si>
  <si>
    <t>n/a</t>
  </si>
  <si>
    <t>Find root cause of inflammation/infection</t>
  </si>
  <si>
    <t>Eosinophils, whole blood, number fraction</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</si>
  <si>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</si>
  <si>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</si>
  <si>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</si>
  <si>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</si>
  <si>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</si>
  <si>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</si>
  <si>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</si>
  <si>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</si>
  <si>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</si>
  <si>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</si>
  <si>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/µL</t>
  </si>
  <si>
    <t>Same as above</t>
  </si>
  <si>
    <t>Same as above</t>
  </si>
  <si>
    <t>Same as above</t>
  </si>
  <si>
    <t>Lymphs (absolute), whole blood</t>
  </si>
  <si>
    <t>/µL</t>
  </si>
  <si>
    <t>Same as above</t>
  </si>
  <si>
    <t>Same as above</t>
  </si>
  <si>
    <t>Same as above</t>
  </si>
  <si>
    <t>Monocytes (absolute), whole blood</t>
  </si>
  <si>
    <t>/µL</t>
  </si>
  <si>
    <t>Same as above</t>
  </si>
  <si>
    <t>Same as above</t>
  </si>
  <si>
    <t>Same as above</t>
  </si>
  <si>
    <t>Eosinophils (absolute), whole blood</t>
  </si>
  <si>
    <t>/µL</t>
  </si>
  <si>
    <t>Same as above</t>
  </si>
  <si>
    <t>Same as above</t>
  </si>
  <si>
    <t>Same as above</t>
  </si>
  <si>
    <t>Basophils (absolute), whole blood</t>
  </si>
  <si>
    <t>/µL</t>
  </si>
  <si>
    <t>Same as above</t>
  </si>
  <si>
    <t>Same as above</t>
  </si>
  <si>
    <t>Same as above</t>
  </si>
  <si>
    <t>ADDITIONAL MARKERS</t>
  </si>
  <si>
    <t>Homocysteine (female), plasma</t>
  </si>
  <si>
    <t>mg/L</t>
  </si>
  <si>
    <t>Cardiovascular risk</t>
  </si>
  <si>
    <t>n/a</t>
  </si>
  <si>
    <t>Further lipid testing, VAP, CRP</t>
  </si>
  <si>
    <t>Homocysteine (male), plasma</t>
  </si>
  <si>
    <t>mg/L</t>
  </si>
  <si>
    <t>Cardiovascular risk</t>
  </si>
  <si>
    <t>n/a</t>
  </si>
  <si>
    <t>Further lipid testing, VAP, CRP</t>
  </si>
  <si>
    <t>Erythrocyte sedimentation rate (ESR), plasma</t>
  </si>
  <si>
    <t>mm/hr</t>
  </si>
  <si>
    <t>Inflammation</t>
  </si>
  <si>
    <t>n/a</t>
  </si>
  <si>
    <t>Find source of inflammation</t>
  </si>
  <si>
    <t>hs-CRP (high-sensitivity C-reactive protein), serum</t>
  </si>
  <si>
    <t>mg/L</t>
  </si>
  <si>
    <t>Inflammation, vascular inflammation, atherosclerosis</t>
  </si>
  <si>
    <t>n/a</t>
  </si>
  <si>
    <t>Find source of inflammation</t>
  </si>
  <si>
    <t>Apolipoprotein A-1,serum</t>
  </si>
  <si>
    <t>mg/dL</t>
  </si>
  <si>
    <t>Lipid disorder</t>
  </si>
  <si>
    <t>n/a</t>
  </si>
  <si>
    <t>Further lipid testing, VAP, CRP</t>
  </si>
  <si>
    <t>Apolipoprotein B, serum</t>
  </si>
  <si>
    <t>mg/dL</t>
  </si>
  <si>
    <t>Lipid disorder</t>
  </si>
  <si>
    <t>n/a</t>
  </si>
  <si>
    <t>Further lipid testing, VAP, CRP</t>
  </si>
  <si>
    <t>Reticulocytes count (female), whole blood</t>
  </si>
  <si>
    <t>%</t>
  </si>
  <si>
    <t>Hemolytic anemia (can be a sign of serious disease!)</t>
  </si>
  <si>
    <t>Chronic anemia (deficiencies of B-6, B-12, folate and/or iron); hypoadrenal</t>
  </si>
  <si>
    <t>Medical evaluation if high</t>
  </si>
  <si>
    <t>Reticulocytes count (male), whole blood</t>
  </si>
  <si>
    <t>%</t>
  </si>
  <si>
    <t>Hemolytic anemia (can be a sign of serious disease!)</t>
  </si>
  <si>
    <t>Medical evaluation if high</t>
  </si>
  <si>
    <t>Hemoglobin A1C (glycated hemoglobin), whole blood</t>
  </si>
  <si>
    <t>% of total hemoglobin</t>
  </si>
  <si>
    <t>Diabetes/insulin resistance</t>
  </si>
  <si>
    <t>Hypoglycemia</t>
  </si>
  <si>
    <t>Low carb diet and retest</t>
  </si>
  <si>
    <t>Insulin, fasting, serum</t>
  </si>
  <si>
    <t>µIU/mL</t>
  </si>
  <si>
    <t>Nothing indicated by too low, hyperinsulinemia, diabetes, metabolic syndrome</t>
  </si>
  <si>
    <t>Nothing indicated by too low</t>
  </si>
  <si>
    <t>Iron (transferrin) saturation (calc), female, serum</t>
  </si>
  <si>
    <t>% - iron serum/TIBC</t>
  </si>
  <si>
    <t>Hemochromotosis; internal bleeding; deficiencies of B-6, B-12, folate and/or protein</t>
  </si>
  <si>
    <t>Iron deficiency</t>
  </si>
  <si>
    <t>Supplement as appropriate</t>
  </si>
  <si>
    <t>Iron (transferrin) saturation (calc), male, serum</t>
  </si>
  <si>
    <t>% - iron serum/TIBC</t>
  </si>
  <si>
    <t>Hemochromotosis; internal bleeding; deficiencies of B-6, B-12, folate and/or protein</t>
  </si>
  <si>
    <t>Iron deficiency</t>
  </si>
  <si>
    <t>Supplement as appropriate</t>
  </si>
  <si>
    <t>TIBC - total iron binding capacity, serum</t>
  </si>
  <si>
    <t>mcg/dL</t>
  </si>
  <si>
    <t>Anemia; internal bleeding</t>
  </si>
  <si>
    <t>Hemochromotosis; internal bleeding; low protein</t>
  </si>
  <si>
    <t>medical evaluation to rule out serious disease</t>
  </si>
  <si>
    <t>Transferrin, serum</t>
  </si>
  <si>
    <t>mg/dL</t>
  </si>
  <si>
    <t>Ferritin (female), serum</t>
  </si>
  <si>
    <t>ng/mL</t>
  </si>
  <si>
    <t>Hemochromotosis; excess consumption of iron; inflammation; liver; oxidative stress</t>
  </si>
  <si>
    <t>Anemia</t>
  </si>
  <si>
    <t>If high, reduce iron intake , donate blood, evaluation for hemochromatosis</t>
  </si>
  <si>
    <t>Ferritin (male), serum</t>
  </si>
  <si>
    <t>ng/mL</t>
  </si>
  <si>
    <t>Hemochromotosis; excess consumption of iron; inflammation; liver; oxidative stress</t>
  </si>
  <si>
    <t>Anemia</t>
  </si>
  <si>
    <t>If high, reduce iron intake , donate blood, evaluation for hemochromatosis</t>
  </si>
  <si>
    <t>Magnesium, serum</t>
  </si>
  <si>
    <t>mEq/L</t>
  </si>
  <si>
    <t>Kidney; hypothyroid</t>
  </si>
  <si>
    <t>Muscle spasm; epilepsy; hyperadrenal; malabsorption</t>
  </si>
  <si>
    <t>Food, supplementation</t>
  </si>
  <si>
    <t>VITAMINS</t>
  </si>
  <si>
    <t>Vitamin D, 25-hydroxyvitamin D, serum</t>
  </si>
  <si>
    <t>ng/mL</t>
  </si>
  <si>
    <t>Excess vitamin D intake, kidney stress</t>
  </si>
  <si>
    <t>Insufficient vitamin D Intake, insufficient sunlight, kidney stress</t>
  </si>
  <si>
    <t>Vitamin B12, serum</t>
  </si>
  <si>
    <t>pg/mL</t>
  </si>
  <si>
    <t>Excessive vitamin B12 intake</t>
  </si>
  <si>
    <t>Insufficient vitamin B12 intake, insufficient stomach acid, intrinsic factor antibodies,</t>
  </si>
  <si>
    <t>Folate, serum</t>
  </si>
  <si>
    <t>ng/mL</t>
  </si>
  <si>
    <t>-</t>
  </si>
  <si>
    <t>-</t>
  </si>
  <si>
    <t>Excess intake</t>
  </si>
  <si>
    <t>Dietary deficiency</t>
  </si>
  <si>
    <t>FATTY ACIDS - Blood Spot</t>
  </si>
  <si>
    <t>Alpha-Linolenic Acid (ALA), serum</t>
  </si>
  <si>
    <t>%</t>
  </si>
  <si>
    <t>Excess dietary consumption, low dietary consumption, decreased co-factors - B vitamins, vitamin C, magnesium, zinc, copper</t>
  </si>
  <si>
    <t>Low dietary consumption,</t>
  </si>
  <si>
    <t>Eicosapentaenoic Acid (EPA)</t>
  </si>
  <si>
    <t>%</t>
  </si>
  <si>
    <t>Excess dietary consumption</t>
  </si>
  <si>
    <t>Low dietary consumption, decreased co-factors - B vitamins, vitamin C, magnesium, zinc, copper</t>
  </si>
  <si>
    <t>Docosahexaenoic acid (DHA)</t>
  </si>
  <si>
    <t>%</t>
  </si>
  <si>
    <t>Excess dietary consumption of fish or fish oils</t>
  </si>
  <si>
    <t>Low dietary consumption, decreased co-factors - B vitamins, vitamin C, magnesium, zinc, copper</t>
  </si>
  <si>
    <t>Linoleic acid (LA)</t>
  </si>
  <si>
    <t>%</t>
  </si>
  <si>
    <t>Excess consumption, low cofactors for conversion to GLA due to low B vitamins, magnesium, vitamin C, copper, zinc</t>
  </si>
  <si>
    <t>Insufficient dietary consumption</t>
  </si>
  <si>
    <t>Gamma-Linolenic acid (GLA)</t>
  </si>
  <si>
    <t>%</t>
  </si>
  <si>
    <t>Dietary, supplementation excess</t>
  </si>
  <si>
    <t>If ALA is high, poor conversion of ALA due to low cofactors - B vitamins, zinc, copper, magnesium.  If ALA normal or low, it's probably due to dietary deficiency</t>
  </si>
  <si>
    <t>Dihomo-gamma-linolenic acid (DGLA)</t>
  </si>
  <si>
    <t>%</t>
  </si>
  <si>
    <t>Poor conversion of DLGA to prostaglandins and thromboxanes</t>
  </si>
  <si>
    <t>Arachidonic acid (AA)</t>
  </si>
  <si>
    <t>%</t>
  </si>
  <si>
    <t>Increased inflammatory risk</t>
  </si>
  <si>
    <t>Low inflammatory risk</t>
  </si>
  <si>
    <t>Total C:18 Trans Fatty Acids</t>
  </si>
  <si>
    <t>%</t>
  </si>
  <si>
    <t>Increased health risk, especially inflammatory disorders</t>
  </si>
  <si>
    <t>Normal</t>
  </si>
  <si>
    <t>LA/GLA ratio (Desaturation efficiency)</t>
  </si>
  <si>
    <t>%</t>
  </si>
  <si>
    <t>Deficiency of co-factors that convert LA to GLA, i.e., mg, zinc, vitamin C, B vitamins,</t>
  </si>
  <si>
    <t>Excess GLA intake, usually through supplementation</t>
  </si>
  <si>
    <t>AA/EPA (Eicosanoid series 2/3)</t>
  </si>
  <si>
    <t>%</t>
  </si>
  <si>
    <t>Risk of bleeding disorder, hemorrhagic stroke</t>
  </si>
  <si>
    <t>Inflammation, high risk of inflammatory disease</t>
  </si>
  <si>
    <t>EPA/DLGA (Eicosanoid series 3/1)</t>
  </si>
  <si>
    <t>%</t>
  </si>
  <si>
    <t>Decreased inflammatory risk</t>
  </si>
  <si>
    <t>Increased inflammatory risk</t>
  </si>
  <si>
    <t>Index of Omega-3 Fatty Acids (EPA+DHA %)</t>
  </si>
  <si>
    <t>%</t>
  </si>
  <si>
    <t>-</t>
  </si>
  <si>
    <t>-</t>
  </si>
  <si>
    <t>Overconsumption of fish oils or dietary omega 3</t>
  </si>
  <si>
    <t>Low omega 3 intake</t>
  </si>
  <si>
    <t>HORMONES</t>
  </si>
  <si>
    <t>Cortisol, serum</t>
  </si>
  <si>
    <t>µg/dL</t>
  </si>
  <si>
    <t>Excess stress</t>
  </si>
  <si>
    <t>Adrenal burnout</t>
  </si>
  <si>
    <t>Progesterone, serum</t>
  </si>
  <si>
    <t>ng/mL</t>
  </si>
  <si>
    <t>Excess supplementation</t>
  </si>
  <si>
    <t>Estradiol (E2), serum</t>
  </si>
  <si>
    <t>pg/mL</t>
  </si>
  <si>
    <t>Sex-hormone binding globulin (SHBG), serum</t>
  </si>
  <si>
    <t>µg/mL</t>
  </si>
  <si>
    <t>Testosterone, serum</t>
  </si>
  <si>
    <t>ng/dL</t>
  </si>
  <si>
    <t>Free testosterone, serum</t>
  </si>
  <si>
    <t>ng/dL</t>
  </si>
  <si>
    <t>Dehydroepiandrosterone sulfate (DHEA-S), serum</t>
  </si>
  <si>
    <t>mcg/dL</t>
  </si>
  <si>
    <t>Adrenal stress, PCOS</t>
  </si>
  <si>
    <t>Adrenal burnout</t>
  </si>
  <si>
    <t>Luteinizing hormone (LH), serum</t>
  </si>
  <si>
    <t>mIU/mL</t>
  </si>
  <si>
    <t>Menopause, perimenopause</t>
  </si>
  <si>
    <t>Follicle-stimulating hormone (FSH), serum</t>
  </si>
  <si>
    <t>mIU/mL</t>
  </si>
  <si>
    <t>Menopause, perimenopause</t>
  </si>
  <si>
    <t>Aldosterone, serum</t>
  </si>
  <si>
    <t>ng/dL</t>
  </si>
  <si>
    <t>Adrenocorticotropic hormone (ACTH), plasma</t>
  </si>
  <si>
    <t>pg/mL</t>
  </si>
  <si>
    <t>IMMUNE MARKERS</t>
  </si>
  <si>
    <t>Lyme IgG/IgM antibodies, serum</t>
  </si>
  <si>
    <t>a negative test is normal</t>
  </si>
  <si>
    <t>Lyme's disease antibodies</t>
  </si>
  <si>
    <t>Normal</t>
  </si>
  <si>
    <t>Lyme IgG p41 band antibodies, serum</t>
  </si>
  <si>
    <t>a negative test is normal</t>
  </si>
  <si>
    <t>Lyme's disease antibodies</t>
  </si>
  <si>
    <t>Normal</t>
  </si>
  <si>
    <t>Candida IgG antibody, serum</t>
  </si>
  <si>
    <t>&gt; or = 1.0 antibody detected</t>
  </si>
  <si>
    <t>Candida overgrowth</t>
  </si>
  <si>
    <t>Normal</t>
  </si>
  <si>
    <t>Candida IgM antibody,serum</t>
  </si>
  <si>
    <t>&gt; or = 1.0 antibody detected</t>
  </si>
  <si>
    <t>Candida overgrowth</t>
  </si>
  <si>
    <t>Normal</t>
  </si>
  <si>
    <t>Insulin-like growth factor 1 (IGF -1), serum</t>
  </si>
  <si>
    <t>ng/mL</t>
  </si>
  <si>
    <t>Can be suggestive of low growth hormone (GH)</t>
  </si>
  <si>
    <t>Possible tumor or growth, pituitary tumor</t>
  </si>
  <si>
    <t>Antinuclear Antibodies (ANA), serum</t>
  </si>
  <si>
    <t>Negative is normal</t>
  </si>
  <si>
    <t>Autoimmune, possibly Lupus</t>
  </si>
  <si>
    <t>Normal</t>
  </si>
  <si>
    <t>Carbohydrate antigen (CA 19-9), serum</t>
  </si>
  <si>
    <t>U/mL</t>
  </si>
  <si>
    <t>Autoimmune disease</t>
  </si>
  <si>
    <t>Normal</t>
  </si>
  <si>
    <t>Carcinoembryonic antigen (CEA), serum</t>
  </si>
  <si>
    <t>ng/mL</t>
  </si>
  <si>
    <t>Cancer marker</t>
  </si>
  <si>
    <t>Normal</t>
  </si>
  <si>
    <t>Sedimentation rate, whole blood</t>
  </si>
  <si>
    <t>mm/h</t>
  </si>
  <si>
    <t>Inflammation</t>
  </si>
  <si>
    <t>Normal</t>
  </si>
  <si>
    <t>Creatine kinase (CK), total, serum</t>
  </si>
  <si>
    <t>U/L</t>
  </si>
  <si>
    <t>Damage to muscle or heart, some forms of muscular dystrophy if very high</t>
  </si>
  <si>
    <t>Normal</t>
  </si>
  <si>
    <t>Intrinsic factor blocking antibody (IFA), serum</t>
  </si>
  <si>
    <t>a negative test is normal</t>
  </si>
  <si>
    <t>Autoimmune disorder</t>
  </si>
  <si>
    <t>Normal</t>
  </si>
  <si>
    <t>INTESTINAL PERMEABILITY</t>
  </si>
  <si>
    <t>Actomyosin IgA, serum</t>
  </si>
  <si>
    <t>negative &lt; 10 is normal</t>
  </si>
  <si>
    <t>Intestinal barrier dysfunction, either via bacterial infiltration or by an autoimmune mechanism</t>
  </si>
  <si>
    <t>Leaky gut repair protocol</t>
  </si>
  <si>
    <t>Occludin/zonulin IgG, serum</t>
  </si>
  <si>
    <t>negative &lt; 10 is normal</t>
  </si>
  <si>
    <t>Occludin/zonulin IgA, serum</t>
  </si>
  <si>
    <t>negative &lt; 10 is normal</t>
  </si>
  <si>
    <t>Occludin/zonulin IgM, serum</t>
  </si>
  <si>
    <t>negative &lt; 10 is normal</t>
  </si>
  <si>
    <t>Lipopolysaccharides (LPS) IgG, serum</t>
  </si>
  <si>
    <t>negative &lt; 10 is normal</t>
  </si>
  <si>
    <t>Lipopolysaccharides (LPS) IgA, serum</t>
  </si>
  <si>
    <t>negative &lt; 10 is normal</t>
  </si>
  <si>
    <t>Lipopolysaccharides (LPS) IgM, serum</t>
  </si>
  <si>
    <t>negative &lt; 10 is normal</t>
  </si>
  <si>
    <t>ADRENAL STRESS INDEX</t>
  </si>
  <si>
    <t>Cortisol 6-8 AM, saliva</t>
  </si>
  <si>
    <t>nM/L</t>
  </si>
  <si>
    <t>Adrenal Stress</t>
  </si>
  <si>
    <t>Adrenal Fatigue</t>
  </si>
  <si>
    <t>Cortisol 11AM - 1PM, saliva</t>
  </si>
  <si>
    <t>nM/L</t>
  </si>
  <si>
    <t>Adrenal Stress</t>
  </si>
  <si>
    <t>Adrenal Fatigue</t>
  </si>
  <si>
    <t>Cortisol 4-5 PM, saliva</t>
  </si>
  <si>
    <t>nM/L</t>
  </si>
  <si>
    <t>Adrenal Stress</t>
  </si>
  <si>
    <t>Adrenal Fatigue</t>
  </si>
  <si>
    <t>Cortisol 10PM -Midnight, saliva</t>
  </si>
  <si>
    <t>nM/L</t>
  </si>
  <si>
    <t>Adrenal Stress</t>
  </si>
  <si>
    <t>Adrenal Fatigue</t>
  </si>
  <si>
    <t>Cortisol middle of night 1, saliva</t>
  </si>
  <si>
    <t>nM/L</t>
  </si>
  <si>
    <t>Adrenal Stress</t>
  </si>
  <si>
    <t>Adrenal Fatigue</t>
  </si>
  <si>
    <t>Cortisol middle of night 2, saliva</t>
  </si>
  <si>
    <t>nM/L</t>
  </si>
  <si>
    <t>Adrenal Stress</t>
  </si>
  <si>
    <t>Adrenal Fatigue</t>
  </si>
  <si>
    <t>Dehydroepiandrosterone free fraction (DHEA + DHEA-S), saliva</t>
  </si>
  <si>
    <t>ng/mL</t>
  </si>
  <si>
    <t>17-Hydroxyprogesterone, saliva</t>
  </si>
  <si>
    <t>pg/mL</t>
  </si>
  <si>
    <t>Total salivary sIgA, saliva</t>
  </si>
  <si>
    <t>μg/ml</t>
  </si>
  <si>
    <t>Chronic adrenal hyperactivity followed by fatigue</t>
  </si>
  <si>
    <t>1's = Outside Optimal Range, 2's = In Pathological Range</t>
  </si>
  <si>
    <t>CATEGORIES</t>
  </si>
  <si>
    <t>Units</t>
  </si>
  <si>
    <t>LAB RANGE</t>
  </si>
  <si>
    <t>IDEAL RANGE</t>
  </si>
  <si>
    <t>Min</t>
  </si>
  <si>
    <t>Max</t>
  </si>
  <si>
    <t>Min</t>
  </si>
  <si>
    <t>Max</t>
  </si>
  <si>
    <t>·         BUN (hi or lo)</t>
  </si>
  <si>
    <t>mg/dL</t>
  </si>
  <si>
    <t>·         Chloride (lo)</t>
  </si>
  <si>
    <t>mmol/L</t>
  </si>
  <si>
    <t>·         Carbon Dioxide (hi)</t>
  </si>
  <si>
    <t>mmol/L</t>
  </si>
  <si>
    <t>·         Calcium (lo)</t>
  </si>
  <si>
    <t>mg/dL</t>
  </si>
  <si>
    <t>·         Phosphorus (lo)</t>
  </si>
  <si>
    <t>mg/dL</t>
  </si>
  <si>
    <t>·         Protein (lo)</t>
  </si>
  <si>
    <t>G/dl</t>
  </si>
  <si>
    <t>·         Albumin (lo)</t>
  </si>
  <si>
    <t>G/dl</t>
  </si>
  <si>
    <t>·         Globulin (hi)</t>
  </si>
  <si>
    <t>G/100 ml</t>
  </si>
  <si>
    <t>·         Iron (lo)</t>
  </si>
  <si>
    <t>ug/dl</t>
  </si>
  <si>
    <t>·         Hemoglobin (lo) (Female)</t>
  </si>
  <si>
    <t>gm/dl</t>
  </si>
  <si>
    <t>·         Hemoglobin (lo) (Male)</t>
  </si>
  <si>
    <t>gm/dl</t>
  </si>
  <si>
    <t>·         MCV (hi)</t>
  </si>
  <si>
    <t>cu microns</t>
  </si>
  <si>
    <t>·         MCH (hi)</t>
  </si>
  <si>
    <t>g/cu microns</t>
  </si>
  <si>
    <t>·         MCHC (hi)</t>
  </si>
  <si>
    <t>g/cu microns</t>
  </si>
  <si>
    <t>%Total Digestion -  Low Stomach Acid</t>
  </si>
  <si>
    <t>%Total Digestion -  Low Stomach Acid 1's (Outside Optimal Range)</t>
  </si>
  <si>
    <t>%Total Digestion -  Low Stomach Acid 2's (Pathological Range)</t>
  </si>
  <si>
    <t>Liver and Gallbladder</t>
  </si>
  <si>
    <t>·         Glucose (hi)</t>
  </si>
  <si>
    <t>mg/dl</t>
  </si>
  <si>
    <t>·         BUN (lo)</t>
  </si>
  <si>
    <t>mg/dL</t>
  </si>
  <si>
    <t>·         Protein (lo)</t>
  </si>
  <si>
    <t>G/dl</t>
  </si>
  <si>
    <t>·         Albumin (lo)</t>
  </si>
  <si>
    <t>G/dl</t>
  </si>
  <si>
    <t>·         Globulin (hi)</t>
  </si>
  <si>
    <t>G/100 ml</t>
  </si>
  <si>
    <t>·         Bilirubin (hi)</t>
  </si>
  <si>
    <t>mg/dl</t>
  </si>
  <si>
    <t>·         Alkaline Phosphatase (hi)</t>
  </si>
  <si>
    <t>U/L</t>
  </si>
  <si>
    <t>·         LDH (hi)</t>
  </si>
  <si>
    <t>U/L</t>
  </si>
  <si>
    <t>·         AST (hi)</t>
  </si>
  <si>
    <t>U/L</t>
  </si>
  <si>
    <t>·         ALT (hi)</t>
  </si>
  <si>
    <t>U/L</t>
  </si>
  <si>
    <t>·         ALT (lo) early fatty liver</t>
  </si>
  <si>
    <t>U/L</t>
  </si>
  <si>
    <t>·         GGT (hi)</t>
  </si>
  <si>
    <t>U/L</t>
  </si>
  <si>
    <t>·         Iron (hi)</t>
  </si>
  <si>
    <t>ug/dl</t>
  </si>
  <si>
    <t>·         Cholesterol (hi) - fatty liver, fat malabsorption, gall bladder stress</t>
  </si>
  <si>
    <t>mg/dl</t>
  </si>
  <si>
    <t>·          LDL (hi) - fatty liver, fat malabsorption, gall bladder stress</t>
  </si>
  <si>
    <t>mg/dl</t>
  </si>
  <si>
    <t>·         Iron (hi) hemochromatosis</t>
  </si>
  <si>
    <t>ug/dl</t>
  </si>
  <si>
    <t>·         Triglycerides (lo or hi) - fat malabsorption</t>
  </si>
  <si>
    <t>mg/dL</t>
  </si>
  <si>
    <t>·         HDL (lo)</t>
  </si>
  <si>
    <t>mg/dl</t>
  </si>
  <si>
    <t>·         Monocytes (hi)</t>
  </si>
  <si>
    <t>x10E3/uL</t>
  </si>
  <si>
    <t>%Total Liver and Gallbladder</t>
  </si>
  <si>
    <t>%Total Liver and Gallbladder 1's</t>
  </si>
  <si>
    <t>%Total Liver and Gallbladder 2's</t>
  </si>
  <si>
    <t>Digestion - Small Intestine and Pancreas</t>
  </si>
  <si>
    <t>·         Uric Acid (hi) (Female)</t>
  </si>
  <si>
    <t>mg/dL</t>
  </si>
  <si>
    <t>·         Uric acid Male (hi)</t>
  </si>
  <si>
    <t>mg/dL</t>
  </si>
  <si>
    <t>·         BUN (lo)</t>
  </si>
  <si>
    <t>mg/dL</t>
  </si>
  <si>
    <t>·         Creatinine (lo)</t>
  </si>
  <si>
    <t>mg/dL</t>
  </si>
  <si>
    <t>·         Protein (lo)</t>
  </si>
  <si>
    <t>G/dl</t>
  </si>
  <si>
    <t>·         Globulin (lo) - GI inflammation</t>
  </si>
  <si>
    <t>G/100 ml</t>
  </si>
  <si>
    <t>·         Alkaline phosphatase (lo)</t>
  </si>
  <si>
    <t>U/L</t>
  </si>
  <si>
    <t>·         Alkaline Phosphatase (hi) - leaky gut</t>
  </si>
  <si>
    <t>U/L</t>
  </si>
  <si>
    <t>·         GGT (lo) - malabsorption</t>
  </si>
  <si>
    <t>U/L</t>
  </si>
  <si>
    <t>·         Hematocrit (lo) - inflammation (Female)</t>
  </si>
  <si>
    <t>%</t>
  </si>
  <si>
    <t>·         Hematocrit (lo) - inflammation (Male)</t>
  </si>
  <si>
    <t>%</t>
  </si>
  <si>
    <t>%Total Digestion - Small Intestine and Pancreas</t>
  </si>
  <si>
    <t>%Total Digestion - Small Intestine and Pancreas 1's</t>
  </si>
  <si>
    <t>%Total Digestion - Small Intestine and Pancreas 2's</t>
  </si>
  <si>
    <t>Digestion - Large Intestine</t>
  </si>
  <si>
    <t>·         Sodium (lo) laxatives</t>
  </si>
  <si>
    <t>mmol/L</t>
  </si>
  <si>
    <t>%Total Digestion - Large Intestine</t>
  </si>
  <si>
    <t>%Total Digestion - Large Intestine 1's</t>
  </si>
  <si>
    <t>%Total Digestion - Large Intestine 2's</t>
  </si>
  <si>
    <t>Cardiovascular System</t>
  </si>
  <si>
    <t>·         Uric Acid (hi) (Female)</t>
  </si>
  <si>
    <t>mg/dL</t>
  </si>
  <si>
    <t>·         Uric acid Male (hi)</t>
  </si>
  <si>
    <t>mg/dL</t>
  </si>
  <si>
    <t>·         Potassium (lo) - hypertension</t>
  </si>
  <si>
    <t>mmol/L</t>
  </si>
  <si>
    <t>·         Sodium (hi) - edema</t>
  </si>
  <si>
    <t>mmol/L</t>
  </si>
  <si>
    <t>·         LDH (hi)</t>
  </si>
  <si>
    <t>U/L</t>
  </si>
  <si>
    <t>·         AST (hi)</t>
  </si>
  <si>
    <t>U/L</t>
  </si>
  <si>
    <t>·         Platelet s(hi) - atherosclerosis</t>
  </si>
  <si>
    <t>(K)</t>
  </si>
  <si>
    <t>·         Homocysteine (hi) (Female)</t>
  </si>
  <si>
    <t>µmol/L</t>
  </si>
  <si>
    <t>·         Homocysteine (hi) (Male)</t>
  </si>
  <si>
    <t>µmol/L</t>
  </si>
  <si>
    <t>·         CRP-hs (hi)</t>
  </si>
  <si>
    <t>mg/L</t>
  </si>
  <si>
    <t>%Total Cardiovascular System</t>
  </si>
  <si>
    <t>%Total Cardiovascular System 1's</t>
  </si>
  <si>
    <t>%Total Cardiovascular System 2's</t>
  </si>
  <si>
    <t>Kidney and Bladder</t>
  </si>
  <si>
    <t>·         Uric Acid (hi ) (Female)</t>
  </si>
  <si>
    <t>mg/dL</t>
  </si>
  <si>
    <t>·         Uric acid Male (hi)</t>
  </si>
  <si>
    <t>mg/dL</t>
  </si>
  <si>
    <t>·         BUN (hi)</t>
  </si>
  <si>
    <t>mg/dL</t>
  </si>
  <si>
    <t>·         Creatinine (hi)</t>
  </si>
  <si>
    <t>mg/dL</t>
  </si>
  <si>
    <t>·         e-GFR (hi)</t>
  </si>
  <si>
    <t>mL/min/1.73</t>
  </si>
  <si>
    <t>-</t>
  </si>
  <si>
    <t>-</t>
  </si>
  <si>
    <t>·         e-GFR (hi) (African American)</t>
  </si>
  <si>
    <t>mL/min/1.73</t>
  </si>
  <si>
    <t>-</t>
  </si>
  <si>
    <t>-</t>
  </si>
  <si>
    <t>·         Potassium (lo) - diuretics</t>
  </si>
  <si>
    <t>mmol/L</t>
  </si>
  <si>
    <t>·         Phosphorus (hi)</t>
  </si>
  <si>
    <t>mg/dL</t>
  </si>
  <si>
    <t>%Total Kidney and Bladder</t>
  </si>
  <si>
    <t>%Total Kidney and Bladder 1's</t>
  </si>
  <si>
    <t>%Total Kidney and Bladder 2's</t>
  </si>
  <si>
    <t>Immune System</t>
  </si>
  <si>
    <t>·         Uric Acid (hi) - RA, gout (Female)</t>
  </si>
  <si>
    <t>mg/dL</t>
  </si>
  <si>
    <t>·         Uric acid Male-  RA, gout (hi)</t>
  </si>
  <si>
    <t>mg/dL</t>
  </si>
  <si>
    <t>·         Globulin (lo)</t>
  </si>
  <si>
    <t>G/100 ml</t>
  </si>
  <si>
    <t>·         Globulin (hi) - autoimmune, allergy</t>
  </si>
  <si>
    <t>G/100 ml</t>
  </si>
  <si>
    <t>·         Bilirubin (hi)</t>
  </si>
  <si>
    <t>mg/dl</t>
  </si>
  <si>
    <t>·         Alkaline Phosphatase (hi) - shingles</t>
  </si>
  <si>
    <t>U/L</t>
  </si>
  <si>
    <t>·         LDH (hi) -  inflammation, viral</t>
  </si>
  <si>
    <t>U/L</t>
  </si>
  <si>
    <t>·         AST (hi) - mono, EBV, CMV</t>
  </si>
  <si>
    <t>U/L</t>
  </si>
  <si>
    <t>·         Iron (hi) - viral</t>
  </si>
  <si>
    <t>ug/dl</t>
  </si>
  <si>
    <t>·         Cholesterol (lo) - autoimmune</t>
  </si>
  <si>
    <t>mg/dl</t>
  </si>
  <si>
    <t>·         LDL (lo) - autoimmune</t>
  </si>
  <si>
    <t>mg/dl</t>
  </si>
  <si>
    <t>·         HDL (hi) -  autoimmune</t>
  </si>
  <si>
    <t>mg/dl</t>
  </si>
  <si>
    <t>·         Thyroid Peroxidase Antibodies (hi) - autoimmune</t>
  </si>
  <si>
    <t>%</t>
  </si>
  <si>
    <t>·         Antithyroglobulin Antibodies (hi) - autoimmune</t>
  </si>
  <si>
    <t>a negative test is normal</t>
  </si>
  <si>
    <t>·         White Blood Cells(WBC) (hi) - acute infection, parasites</t>
  </si>
  <si>
    <t>x10E3/uL</t>
  </si>
  <si>
    <t>·         White Blood Cells(WBC) (lo) - chronic infection, parasites, allergies, autoimmune i.e. lupus</t>
  </si>
  <si>
    <t>x10E3/uL</t>
  </si>
  <si>
    <t>·         Hematocrit (lo) - low thymus function (Female)</t>
  </si>
  <si>
    <t>%</t>
  </si>
  <si>
    <t>·         Hematocrit (lo) - low thymus function (Male)</t>
  </si>
  <si>
    <t>%</t>
  </si>
  <si>
    <t>·         Eosinophil’s (hi) -  allergy</t>
  </si>
  <si>
    <t>%</t>
  </si>
  <si>
    <t>·         Monocytes (hi) - acute healing and recovery</t>
  </si>
  <si>
    <t>%</t>
  </si>
  <si>
    <t>·         Score 1 point for any other autoimmune antibodies, i.e. ANA, RA, intrinsic factor, etc.</t>
  </si>
  <si>
    <t>% Immune System</t>
  </si>
  <si>
    <t>% Immune System 1's</t>
  </si>
  <si>
    <t>% Immune System 2's</t>
  </si>
  <si>
    <t>Immune - Bacterial Infection</t>
  </si>
  <si>
    <t>·         White Blood Cells(WBC) (hi or lo)</t>
  </si>
  <si>
    <t>x10E3/uL</t>
  </si>
  <si>
    <t>·         Neutrophil (hi)</t>
  </si>
  <si>
    <t>%</t>
  </si>
  <si>
    <t>·         Lymphocytes (lo)</t>
  </si>
  <si>
    <t>%</t>
  </si>
  <si>
    <t>% Immune System-Bacterial</t>
  </si>
  <si>
    <t>% Immune System-Bacterial 1's</t>
  </si>
  <si>
    <t>% Immune System-Bacterial 2's</t>
  </si>
  <si>
    <t>Immune - Viral Infection</t>
  </si>
  <si>
    <t>·         White Blood Cells(WBC) (hi or lo)</t>
  </si>
  <si>
    <t>x10E3/uL</t>
  </si>
  <si>
    <t>·         Neutrophil (lo)</t>
  </si>
  <si>
    <t>%</t>
  </si>
  <si>
    <t>·         Lymphocytes (hi)</t>
  </si>
  <si>
    <t>%</t>
  </si>
  <si>
    <t>% Immune System-Viral</t>
  </si>
  <si>
    <t>% Immune System-Viral 1's</t>
  </si>
  <si>
    <t>% Immune System-Viral 2's</t>
  </si>
  <si>
    <t>Immune - Parasites</t>
  </si>
  <si>
    <t>·         Hematocrit (lo) - low thymus function (Female)</t>
  </si>
  <si>
    <t>%</t>
  </si>
  <si>
    <t>·         Hematocrit (lo) - low thymus function (Male)</t>
  </si>
  <si>
    <t>%</t>
  </si>
  <si>
    <t>·         WBC (hi)</t>
  </si>
  <si>
    <t>x10E3/uL</t>
  </si>
  <si>
    <t>·         Eosinophil’s (hi)</t>
  </si>
  <si>
    <t>%</t>
  </si>
  <si>
    <t>·         Basophils (hi)</t>
  </si>
  <si>
    <t>%</t>
  </si>
  <si>
    <t>·         Monocytes (hi)</t>
  </si>
  <si>
    <t>%</t>
  </si>
  <si>
    <t>·         MCV (hi)</t>
  </si>
  <si>
    <t>cu microns</t>
  </si>
  <si>
    <t>% Immune System-Parasites</t>
  </si>
  <si>
    <t>% Immune System-Parasites 1's</t>
  </si>
  <si>
    <t>% Immune System-Parasites 2's</t>
  </si>
  <si>
    <t>Respiratory System</t>
  </si>
  <si>
    <t>·         Carbon Dioxide (hi) - distress</t>
  </si>
  <si>
    <t>mmol/L</t>
  </si>
  <si>
    <t>·         Carbon dioxide (lo) hyperventilation</t>
  </si>
  <si>
    <t>mmol/L</t>
  </si>
  <si>
    <t>·         RBC female (hi) - respiratory distress</t>
  </si>
  <si>
    <t>x10E3/uL</t>
  </si>
  <si>
    <t>·         Red Blood Cell Male (RBC) (hi)</t>
  </si>
  <si>
    <t>x10E3/uL</t>
  </si>
  <si>
    <t>·         Hemoglobin (hi) - asthma/emphysema (Female)</t>
  </si>
  <si>
    <t>gm/dl</t>
  </si>
  <si>
    <t>·         Hemoglobin (hi) - asthma/emphysema (Male)</t>
  </si>
  <si>
    <t>gm/dl</t>
  </si>
  <si>
    <t>·         Hematocrit (hi) - asthma/emphysema (Female)</t>
  </si>
  <si>
    <t>%</t>
  </si>
  <si>
    <t>·         Hematocrit (hi) - asthma/emphysema (Male)</t>
  </si>
  <si>
    <t>%</t>
  </si>
  <si>
    <t>%Total Respiratory System</t>
  </si>
  <si>
    <t>%Total Respiratory System 1's</t>
  </si>
  <si>
    <t>%Total Respiratory System 2's</t>
  </si>
  <si>
    <t>Pancreas</t>
  </si>
  <si>
    <t>·         WBC (lo) - enzyme deficiency</t>
  </si>
  <si>
    <t>x10E3/uL</t>
  </si>
  <si>
    <t>%Total Pancreas</t>
  </si>
  <si>
    <t>%Total Pancreas 1's</t>
  </si>
  <si>
    <t>%Total Pancreas 2's</t>
  </si>
  <si>
    <t>Spleen</t>
  </si>
  <si>
    <t>·         Bilirubin (lo)</t>
  </si>
  <si>
    <t>mg/dl</t>
  </si>
  <si>
    <t>·         Hematocrit (hi) (Female)</t>
  </si>
  <si>
    <t>%</t>
  </si>
  <si>
    <t>·         Hematocrit (hi) - (Male)</t>
  </si>
  <si>
    <t>%</t>
  </si>
  <si>
    <t>%Total Spleen</t>
  </si>
  <si>
    <t>%Total Spleen 1's</t>
  </si>
  <si>
    <t>%Total Spleen 2's</t>
  </si>
  <si>
    <t>Muscular System</t>
  </si>
  <si>
    <t>·         AST (hi)</t>
  </si>
  <si>
    <t>U/L</t>
  </si>
  <si>
    <t>·         ALT (hi)</t>
  </si>
  <si>
    <t>U/L</t>
  </si>
  <si>
    <t>%Total Muscular System</t>
  </si>
  <si>
    <t>%Total Muscular System 1's</t>
  </si>
  <si>
    <t>%Total Muscular System 2's</t>
  </si>
  <si>
    <t>Skeletal System</t>
  </si>
  <si>
    <t>·         Alkaline Phosphatase (hi)</t>
  </si>
  <si>
    <t>U/L</t>
  </si>
  <si>
    <t>%Total Skeletal System</t>
  </si>
  <si>
    <t>%Total Skeletal System 1's</t>
  </si>
  <si>
    <t>%Total Skeletal System 2's</t>
  </si>
  <si>
    <t>Anemia</t>
  </si>
  <si>
    <t>·         Bilirubin (hi)</t>
  </si>
  <si>
    <t>mg/dl</t>
  </si>
  <si>
    <t>·         Iron (lo) - internal bleeding</t>
  </si>
  <si>
    <t>ug/dl</t>
  </si>
  <si>
    <t>·         Hematocrit (lo)  (Female)</t>
  </si>
  <si>
    <t>%</t>
  </si>
  <si>
    <t>·         Hematocrit (lo) - (Male)</t>
  </si>
  <si>
    <t>%</t>
  </si>
  <si>
    <t>·         Hemoglobin (lo) (Female)</t>
  </si>
  <si>
    <t>gm/dl</t>
  </si>
  <si>
    <t>·         Hemoglobin (lo) (Male)</t>
  </si>
  <si>
    <t>gm/dl</t>
  </si>
  <si>
    <t>·         MCV (hi) - B12, folate anemia</t>
  </si>
  <si>
    <t>cu microns</t>
  </si>
  <si>
    <t>·         MCH (hi) - B12, folate anemia</t>
  </si>
  <si>
    <t>g/cu microns</t>
  </si>
  <si>
    <t>·         MCHC (hi) - B12, folate anemia</t>
  </si>
  <si>
    <t>g/cu microns</t>
  </si>
  <si>
    <t>·         RDW (hi) - B12, folate, iron, Thalassemia</t>
  </si>
  <si>
    <t>%</t>
  </si>
  <si>
    <t>·         MCV (lo) - Iron, B6 anemia</t>
  </si>
  <si>
    <t>cu microns</t>
  </si>
  <si>
    <t>·         MCH (lo) - Iron, B6 anemia</t>
  </si>
  <si>
    <t>g/cu microns</t>
  </si>
  <si>
    <t>·         MCHC (lo) -  Iron, B6 anemia</t>
  </si>
  <si>
    <t>g/cu microns</t>
  </si>
  <si>
    <t>·         RDW (lo) - blood loss anemia, internal bleeding</t>
  </si>
  <si>
    <t>%</t>
  </si>
  <si>
    <t>·         Ferritin (lo) - low iron stores (Female)</t>
  </si>
  <si>
    <t>-</t>
  </si>
  <si>
    <t>·         Ferritin Male - low iron stores (lo)</t>
  </si>
  <si>
    <t>-</t>
  </si>
  <si>
    <t>%Total Anemia</t>
  </si>
  <si>
    <t>%Total Anemia 1's</t>
  </si>
  <si>
    <t>%Total Anemia 2's</t>
  </si>
  <si>
    <t>Detoxification Stress / Toxicity</t>
  </si>
  <si>
    <t>·         Globulin (hi)</t>
  </si>
  <si>
    <t>G/100 ml</t>
  </si>
  <si>
    <t>·         Cholesterol (lo) - metals and chemicals</t>
  </si>
  <si>
    <t>mg/dl</t>
  </si>
  <si>
    <t>·         LDL (lo) - metals and chemicals</t>
  </si>
  <si>
    <t>mg/dl</t>
  </si>
  <si>
    <t>·         HDL (lo) - heavy metals</t>
  </si>
  <si>
    <t>mg/dl</t>
  </si>
  <si>
    <t>·         MCH (lo) - heavy metals</t>
  </si>
  <si>
    <t>g/cu microns</t>
  </si>
  <si>
    <t>·         MCHC (lo) - heavy metals</t>
  </si>
  <si>
    <t>g/cu microns</t>
  </si>
  <si>
    <t>·         Platelets (lo)</t>
  </si>
  <si>
    <t>(K)</t>
  </si>
  <si>
    <t>·         TSH (lo) - heavy metals</t>
  </si>
  <si>
    <t>mlU/L</t>
  </si>
  <si>
    <t>%Total Detoxification Stress/Toxicity</t>
  </si>
  <si>
    <t>%Total Detoxification Stress/Toxicity 1's</t>
  </si>
  <si>
    <t>%Total Detoxification Stress/Toxicity 2's</t>
  </si>
  <si>
    <t>Dehydration</t>
  </si>
  <si>
    <t>·         Sodium (hi)</t>
  </si>
  <si>
    <t>mmol/L</t>
  </si>
  <si>
    <t>·         BUN (hi)</t>
  </si>
  <si>
    <t>mg/dL</t>
  </si>
  <si>
    <t>·         Potassium (hi)</t>
  </si>
  <si>
    <t>mmol/L</t>
  </si>
  <si>
    <t>·         Protein (hi)</t>
  </si>
  <si>
    <t>G/dl</t>
  </si>
  <si>
    <t>·         Albumin (hi)</t>
  </si>
  <si>
    <t>G/dl</t>
  </si>
  <si>
    <t>·         Red Blood Cell Female (hi)</t>
  </si>
  <si>
    <t>x10E3/uL</t>
  </si>
  <si>
    <t>·         Red Blood Cell Male (RBC) (hi)</t>
  </si>
  <si>
    <t>x10E3/uL</t>
  </si>
  <si>
    <t>·         Hematocrit (lo)  (Female)</t>
  </si>
  <si>
    <t>%</t>
  </si>
  <si>
    <t>·         Hematocrit (lo)  (Male)</t>
  </si>
  <si>
    <t>%</t>
  </si>
  <si>
    <t>·         Hemoglobin (lo) (Female)</t>
  </si>
  <si>
    <t>gm/dl</t>
  </si>
  <si>
    <t>·         Hemoglobin (lo) (Male)</t>
  </si>
  <si>
    <t>gm/dl</t>
  </si>
  <si>
    <t>%Total Dehydration</t>
  </si>
  <si>
    <t>%Total Dehydration 1's</t>
  </si>
  <si>
    <t>%Total Dehydration 2's</t>
  </si>
  <si>
    <t>Acidosis</t>
  </si>
  <si>
    <t>·         Co2 (lo)</t>
  </si>
  <si>
    <t>mmol/L</t>
  </si>
  <si>
    <t>·         Potassium (hi)</t>
  </si>
  <si>
    <t>mmol/L</t>
  </si>
  <si>
    <t>·         Chloride (hi)</t>
  </si>
  <si>
    <t>mmol/L</t>
  </si>
  <si>
    <t>%Total Acidosis</t>
  </si>
  <si>
    <t>%Total Acidosis 1's</t>
  </si>
  <si>
    <t>%Total Acidosis 2's</t>
  </si>
  <si>
    <t>Alkalosis</t>
  </si>
  <si>
    <t>·         CO2 (hi)</t>
  </si>
  <si>
    <t>mmol/L</t>
  </si>
  <si>
    <t>·         Chloride (lo)</t>
  </si>
  <si>
    <t>mmol/L</t>
  </si>
  <si>
    <t>%Total Alkalosis</t>
  </si>
  <si>
    <t>%Total Alkalosis 1's</t>
  </si>
  <si>
    <t>%Total Alkalosis 2's</t>
  </si>
  <si>
    <t>Oxidative Stress</t>
  </si>
  <si>
    <t>·         Uric acid Female (hi)</t>
  </si>
  <si>
    <t>mg/dL</t>
  </si>
  <si>
    <t>·         Uric acid Male (hi)</t>
  </si>
  <si>
    <t>mg/dL</t>
  </si>
  <si>
    <t>·         Albumin (lo)</t>
  </si>
  <si>
    <t>G/dl</t>
  </si>
  <si>
    <t>·         Globulin (hi)</t>
  </si>
  <si>
    <t>G/100 ml</t>
  </si>
  <si>
    <t>·         Bilirubin (hi)</t>
  </si>
  <si>
    <t>mg/dl</t>
  </si>
  <si>
    <t>·         Cholesterol (lo)</t>
  </si>
  <si>
    <t>mg/dl</t>
  </si>
  <si>
    <t>·         LDL (lo)</t>
  </si>
  <si>
    <t>mg/dl</t>
  </si>
  <si>
    <t>·         Platelets (lo) - free radicals</t>
  </si>
  <si>
    <t>(K)</t>
  </si>
  <si>
    <t>·         HDL (lo)</t>
  </si>
  <si>
    <t>mg/dl</t>
  </si>
  <si>
    <t>%Total Oxidative Stress</t>
  </si>
  <si>
    <t>%Total Oxidative Stress 1's</t>
  </si>
  <si>
    <t>%Total Oxidative Stress 2's</t>
  </si>
  <si>
    <t>RED FLAG: Rule Out Internal Bleeding</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</si>
  <si>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</si>
  <si>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</si>
  <si>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</si>
  <si>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</si>
  <si>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</si>
  <si>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</si>
  <si>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</si>
  <si>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</si>
  <si>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</si>
  <si>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</si>
  <si>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</si>
  <si>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Hemoglobin (lo) (Female)</t>
  </si>
  <si>
    <t>gm/dl</t>
  </si>
  <si>
    <t>·         Hemoglobin (lo) (Male)</t>
  </si>
  <si>
    <t>gm/dl</t>
  </si>
  <si>
    <t>·         MCV (lo)</t>
  </si>
  <si>
    <t>cu microns</t>
  </si>
  <si>
    <t>·         MCH (lo)</t>
  </si>
  <si>
    <t>g/cu microns</t>
  </si>
  <si>
    <t>·         MCHC (lo)</t>
  </si>
  <si>
    <t>g/cu microns</t>
  </si>
  <si>
    <t>·         RDW (lo) - blood loss anemia, internal bleeding</t>
  </si>
  <si>
    <t>%</t>
  </si>
  <si>
    <t>%Total Internal Bleeding</t>
  </si>
  <si>
    <t>%Total Internal Bleeding 1's</t>
  </si>
  <si>
    <t>%Total Internal Bleeding 2's</t>
  </si>
  <si>
    <t>HORMONES</t>
  </si>
  <si>
    <t>Adrenal Hypofunction</t>
  </si>
  <si>
    <t>·         Blood glucose (lo)</t>
  </si>
  <si>
    <t>mg/dl</t>
  </si>
  <si>
    <t>·         Sodium (lo)</t>
  </si>
  <si>
    <t>mmol/L</t>
  </si>
  <si>
    <t>·         Potassium (hi)</t>
  </si>
  <si>
    <t>mmol/L</t>
  </si>
  <si>
    <t>·         Chloride (lo)</t>
  </si>
  <si>
    <t>mmol/L</t>
  </si>
  <si>
    <t>·         Calcium (hi)</t>
  </si>
  <si>
    <t>mg/dL</t>
  </si>
  <si>
    <t>·         Cholesterol (lo)</t>
  </si>
  <si>
    <t>mg/dl</t>
  </si>
  <si>
    <t>·         LDL (lo)</t>
  </si>
  <si>
    <t>mg/dl</t>
  </si>
  <si>
    <t>·         Free T4 (hi)</t>
  </si>
  <si>
    <t>ng/dL</t>
  </si>
  <si>
    <t>·         Alkaline Phosphatase (lo)</t>
  </si>
  <si>
    <t>U/L</t>
  </si>
  <si>
    <t>·         Hematocrit (lo)  (Female)</t>
  </si>
  <si>
    <t>%</t>
  </si>
  <si>
    <t>·         Hematocrit (lo) -  (Male)</t>
  </si>
  <si>
    <t>%</t>
  </si>
  <si>
    <t>%Total Adrenal Hypofunction</t>
  </si>
  <si>
    <t>%Total Adrenal Hypofunction 1's</t>
  </si>
  <si>
    <t>%Total Adrenal Hypofunction 2's</t>
  </si>
  <si>
    <t>Adrenal Hyperfunction (Cortisol Elevation)</t>
  </si>
  <si>
    <t>·         Sodium (hi)</t>
  </si>
  <si>
    <t>mmol/L</t>
  </si>
  <si>
    <t>·         Potassium (lo)</t>
  </si>
  <si>
    <t>mmol/L</t>
  </si>
  <si>
    <t>·         Chloride (hi)</t>
  </si>
  <si>
    <t>mmol/L</t>
  </si>
  <si>
    <t>·         Carbon dioxide (hi)</t>
  </si>
  <si>
    <t>mmol/L</t>
  </si>
  <si>
    <t>·         Cholesterol (hi)</t>
  </si>
  <si>
    <t>mg/dl</t>
  </si>
  <si>
    <t>·         LDL (hi)</t>
  </si>
  <si>
    <t>mg/dl</t>
  </si>
  <si>
    <t>·         Triglycerides (lo)</t>
  </si>
  <si>
    <t>mg/dL</t>
  </si>
  <si>
    <t>·         Glucose (hi)</t>
  </si>
  <si>
    <t>mg/dl</t>
  </si>
  <si>
    <t>·         BUN (hi)</t>
  </si>
  <si>
    <t>mg/dL</t>
  </si>
  <si>
    <t>·         Triglycerides (hi)</t>
  </si>
  <si>
    <t>mg/dL</t>
  </si>
  <si>
    <t>·         WBC (hi)</t>
  </si>
  <si>
    <t>x10E3/uL</t>
  </si>
  <si>
    <t>%Total Adrenal Hyperfunction</t>
  </si>
  <si>
    <t>%Total Adrenal Hyperfunction 1's</t>
  </si>
  <si>
    <t>%Total Adrenal Hyperfunction 2's</t>
  </si>
  <si>
    <t>Blood Sugar Handling – Insulin Resistance</t>
  </si>
  <si>
    <t>·         Serum Glucose, fasting (hi)</t>
  </si>
  <si>
    <t>mg/dl</t>
  </si>
  <si>
    <t>·         Hemoglobin A1C (hi)</t>
  </si>
  <si>
    <t>%</t>
  </si>
  <si>
    <t>·         Triglyceride/HDL ratio (hi)</t>
  </si>
  <si>
    <t>-</t>
  </si>
  <si>
    <t>·         Triglycerides (hi)</t>
  </si>
  <si>
    <t>mg/dL</t>
  </si>
  <si>
    <t>·         Phosphorus (lo)</t>
  </si>
  <si>
    <t>mg/dL</t>
  </si>
  <si>
    <t>·         LDH (lo) - hypoglycemia</t>
  </si>
  <si>
    <t>U/L</t>
  </si>
  <si>
    <t>·         Cholesterol (hi)</t>
  </si>
  <si>
    <t>mg/dl</t>
  </si>
  <si>
    <t>·         LDL (hi)</t>
  </si>
  <si>
    <t>mg/dl</t>
  </si>
  <si>
    <t>·         HDL (lo)</t>
  </si>
  <si>
    <t>mg/dl</t>
  </si>
  <si>
    <t>%Total Blood Sugar Handling – Insulin Resistance</t>
  </si>
  <si>
    <t>%Total Blood Sugar Handling – Insulin Resistance 1's</t>
  </si>
  <si>
    <t>%Total Blood Sugar Handling – Insulin Resistance 2's</t>
  </si>
  <si>
    <t>Thyroid Low (Hypo)</t>
  </si>
  <si>
    <t>·         Cholesterol  (hi)</t>
  </si>
  <si>
    <t>mg/dl</t>
  </si>
  <si>
    <t>·         LDL (hi)</t>
  </si>
  <si>
    <t>mg/dl</t>
  </si>
  <si>
    <t>·         HDL (hi)</t>
  </si>
  <si>
    <t>mg/dl</t>
  </si>
  <si>
    <t>·         TSH (hi)</t>
  </si>
  <si>
    <t>mlU/L</t>
  </si>
  <si>
    <t>·         T4 (lo)</t>
  </si>
  <si>
    <t>ug/d</t>
  </si>
  <si>
    <t>·         T3 Uptake (lo)</t>
  </si>
  <si>
    <t>mg/dl</t>
  </si>
  <si>
    <t>·        Total T3  (lo)</t>
  </si>
  <si>
    <t>ng/dL</t>
  </si>
  <si>
    <t>·         Free T4 (lo)</t>
  </si>
  <si>
    <t>ng/dL</t>
  </si>
  <si>
    <t>·         Free T3 (lo)</t>
  </si>
  <si>
    <t>pg/mL</t>
  </si>
  <si>
    <t>%Total Thyroid Low (Hypo)</t>
  </si>
  <si>
    <t>%Total Thyroid Low (Hypo) 1's</t>
  </si>
  <si>
    <t>%Total Thyroid Low (Hypo) 2's</t>
  </si>
  <si>
    <t>Thyroid Excess (Hyper)</t>
  </si>
  <si>
    <t>·         Cholesterol (lo)</t>
  </si>
  <si>
    <t>mg/dl</t>
  </si>
  <si>
    <t>·         LDL (lo)</t>
  </si>
  <si>
    <t>mg/dl</t>
  </si>
  <si>
    <t>·         HDL (lo)</t>
  </si>
  <si>
    <t>mg/dl</t>
  </si>
  <si>
    <t>·         TSH (lo)</t>
  </si>
  <si>
    <t>mlU/L</t>
  </si>
  <si>
    <t>·         T4 (hi)</t>
  </si>
  <si>
    <t>ug/d</t>
  </si>
  <si>
    <t>·         T3 Uptake (hi)</t>
  </si>
  <si>
    <t>mg/dl</t>
  </si>
  <si>
    <t>·        Total T3  (hi)</t>
  </si>
  <si>
    <t>ng/dL</t>
  </si>
  <si>
    <t>·         Free T4 (hi)</t>
  </si>
  <si>
    <t>ng/dL</t>
  </si>
  <si>
    <t>·         FreeT3 (hi)</t>
  </si>
  <si>
    <t>pg/mL</t>
  </si>
  <si>
    <t>%Total Thyroid Excess (Hyper)</t>
  </si>
  <si>
    <t>%Total Thyroid Excess (Hyper) 1's</t>
  </si>
  <si>
    <t>%Total Thyroid Excess (Hyper) 2's</t>
  </si>
  <si>
    <t>Parathyroid</t>
  </si>
  <si>
    <t>·         Calcium (hi) hyper</t>
  </si>
  <si>
    <t>mg/dL</t>
  </si>
  <si>
    <t>·         Phosphorus (lo) hyper</t>
  </si>
  <si>
    <t>mg/dL</t>
  </si>
  <si>
    <t>·         Calcium (lo) hypo</t>
  </si>
  <si>
    <t>mg/dL</t>
  </si>
  <si>
    <t>·         Phosphorus (hi) hypo</t>
  </si>
  <si>
    <t>mg/dL</t>
  </si>
  <si>
    <t>%Total Parathyroid</t>
  </si>
  <si>
    <t>%Total Parathyroid 1's</t>
  </si>
  <si>
    <t>%Total Parathyroid 2's</t>
  </si>
  <si>
    <t>Pituitary</t>
  </si>
  <si>
    <t>·         TSH (lo)</t>
  </si>
  <si>
    <t>mlU/L</t>
  </si>
  <si>
    <t>·         T4 (lo)</t>
  </si>
  <si>
    <t>ug/d</t>
  </si>
  <si>
    <t>%Total Pituitary</t>
  </si>
  <si>
    <t>%Total Pituitary 1's</t>
  </si>
  <si>
    <t>%Total Pituitary 2's</t>
  </si>
  <si>
    <t>Male - Prostate</t>
  </si>
  <si>
    <t>·         Creatinine (hi) - prostate</t>
  </si>
  <si>
    <t>mg/dL</t>
  </si>
  <si>
    <t>·         Monocytes (hi) - prostate</t>
  </si>
  <si>
    <t>%</t>
  </si>
  <si>
    <t>%Total Male - Prostate</t>
  </si>
  <si>
    <t>%Total Male - Prostate 1's</t>
  </si>
  <si>
    <t>%Total Male - Prostate 2's</t>
  </si>
  <si>
    <t>Male - Hormones</t>
  </si>
  <si>
    <t>·         Testosterone (lo)</t>
  </si>
  <si>
    <t>ng/dL</t>
  </si>
  <si>
    <t>·         Free T3 (hi) - excess testosterone</t>
  </si>
  <si>
    <t>pg/Ml</t>
  </si>
  <si>
    <t>·         DHEA-s (lo)</t>
  </si>
  <si>
    <t>uf/dL</t>
  </si>
  <si>
    <t>%Total Male - Hormones</t>
  </si>
  <si>
    <t>%Total Male - Hormones 1's</t>
  </si>
  <si>
    <t>%Total Male - Hormones 2's</t>
  </si>
  <si>
    <t>Female - Hormones</t>
  </si>
  <si>
    <t>·         Alkaline Phosphatase (lo) - estrogen dominance</t>
  </si>
  <si>
    <t>U/L</t>
  </si>
  <si>
    <t>·         GGT (lo) - oral contraceptives</t>
  </si>
  <si>
    <t>U/L</t>
  </si>
  <si>
    <t>·         HDL (hi) - estrogen dominance</t>
  </si>
  <si>
    <t>mg/dl</t>
  </si>
  <si>
    <t>·         Free T4 (hi) - estrogen dominance</t>
  </si>
  <si>
    <t>ng/dL</t>
  </si>
  <si>
    <t>·         Free T3 (lo) - estrogen dominance</t>
  </si>
  <si>
    <t>pg/mL</t>
  </si>
  <si>
    <t>·         Thyroid Binding Globulin (hi) - excess estrogen</t>
  </si>
  <si>
    <t>ug/dl</t>
  </si>
  <si>
    <t>·         Progesterone (lo)</t>
  </si>
  <si>
    <t>ng/mL</t>
  </si>
  <si>
    <t>·         Estrogen (lo) (estridiol)</t>
  </si>
  <si>
    <t>pg/Ml</t>
  </si>
  <si>
    <t>%Total Female - Hormones</t>
  </si>
  <si>
    <t>%Total Female - Hormones 1's</t>
  </si>
  <si>
    <t>%Total Female - Hormones 2's</t>
  </si>
  <si>
    <t>NUTRIENTS</t>
  </si>
  <si>
    <t>Essential Fatty Acid Needs</t>
  </si>
  <si>
    <t>·         Calcium (lo)</t>
  </si>
  <si>
    <t>mg/dL</t>
  </si>
  <si>
    <t>%Total Essential Fatty Acids</t>
  </si>
  <si>
    <t>%Total Essential Fatty Acids 1's</t>
  </si>
  <si>
    <t>%Total Essential Fatty Acids 2's</t>
  </si>
  <si>
    <t>Amino Acid Needs</t>
  </si>
  <si>
    <t>·         BUN (lo) - low protein diet</t>
  </si>
  <si>
    <t>mg/dL</t>
  </si>
  <si>
    <t>·         BUN (hi) - excess protein</t>
  </si>
  <si>
    <t>mg/dL</t>
  </si>
  <si>
    <t>%Total Amino Acids</t>
  </si>
  <si>
    <t>%Total Amino Acids 1's</t>
  </si>
  <si>
    <t>%Total Amino Acids 2's</t>
  </si>
  <si>
    <t>Vitamin B1 - Thiamin</t>
  </si>
  <si>
    <t>·         Glucose (hi)</t>
  </si>
  <si>
    <t>mg/dl</t>
  </si>
  <si>
    <t>·         Carbon Dioxide (lo)</t>
  </si>
  <si>
    <t>mmol/L</t>
  </si>
  <si>
    <t>·         T4 (lo)</t>
  </si>
  <si>
    <t>ug/d</t>
  </si>
  <si>
    <t>·         Hematocrit (lo)  (Female)</t>
  </si>
  <si>
    <t>%</t>
  </si>
  <si>
    <t>·         Hematocrit (lo) - (Male)</t>
  </si>
  <si>
    <t>%</t>
  </si>
  <si>
    <t>%Total Vitamin B1 - Thiamin</t>
  </si>
  <si>
    <t>%Total Vitamin B1 - Thiamin 1's</t>
  </si>
  <si>
    <t>%Total Vitamin B1 - Thiamin 2's</t>
  </si>
  <si>
    <t>Vitamin B6 – Pyridoxine</t>
  </si>
  <si>
    <t>·         Alkaline phosphatase (lo)</t>
  </si>
  <si>
    <t>U/L</t>
  </si>
  <si>
    <t>·         AST(lo)</t>
  </si>
  <si>
    <t>U/L</t>
  </si>
  <si>
    <t>·         ALT(lo)</t>
  </si>
  <si>
    <t>U/L</t>
  </si>
  <si>
    <t>·         GGT(lo)</t>
  </si>
  <si>
    <t>U/L</t>
  </si>
  <si>
    <t>·         Iron (hi)</t>
  </si>
  <si>
    <t>ug/dl</t>
  </si>
  <si>
    <t>·         Red Blood Cell Female (RBC) (lo)</t>
  </si>
  <si>
    <t>x10E3/uL</t>
  </si>
  <si>
    <t>·         Red Blood Cell Male (RBC) (lo)</t>
  </si>
  <si>
    <t>x10E3/uL</t>
  </si>
  <si>
    <t>·         Hematocrit (lo)  (Female)</t>
  </si>
  <si>
    <t>%</t>
  </si>
  <si>
    <t>·         Hematocrit (lo) - (Male)</t>
  </si>
  <si>
    <t>%</t>
  </si>
  <si>
    <t>·         MCV (lo)</t>
  </si>
  <si>
    <t>cu microns</t>
  </si>
  <si>
    <t>·         MCH (lo)</t>
  </si>
  <si>
    <t>g/cu microns</t>
  </si>
  <si>
    <t>·         MCHC (lo)</t>
  </si>
  <si>
    <t>g/cu microns</t>
  </si>
  <si>
    <t>%Total Vitamin B6 - Pyridoxine</t>
  </si>
  <si>
    <t>%Total Vitamin B6 - Pyridoxine 1's</t>
  </si>
  <si>
    <t>%Total Vitamin B6 - Pyridoxine 2's</t>
  </si>
  <si>
    <t>Vitamin B9 - Folic Acid</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</si>
  <si>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</si>
  <si>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</si>
  <si>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</si>
  <si>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</si>
  <si>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</si>
  <si>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</si>
  <si>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</si>
  <si>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</si>
  <si>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</si>
  <si>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</si>
  <si>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</si>
  <si>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</si>
  <si>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</si>
  <si>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</si>
  <si>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</si>
  <si>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</si>
  <si>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</si>
  <si>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</si>
  <si>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Folate (lo)</t>
  </si>
  <si>
    <t>ng/mL</t>
  </si>
  <si>
    <t>-</t>
  </si>
  <si>
    <t>-</t>
  </si>
  <si>
    <t>%Total Vitamin B9 - Folic Acid</t>
  </si>
  <si>
    <t>%Total Vitamin B9 - Folic Acid 1's</t>
  </si>
  <si>
    <t>%Total Vitamin B9 - Folic Acid 2's</t>
  </si>
  <si>
    <t>Vitamin B12 – Cobalamin</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</si>
  <si>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</si>
  <si>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</si>
  <si>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</si>
  <si>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</si>
  <si>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</si>
  <si>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</si>
  <si>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</si>
  <si>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</si>
  <si>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</si>
  <si>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</si>
  <si>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</si>
  <si>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</si>
  <si>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</si>
  <si>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</si>
  <si>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</si>
  <si>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</si>
  <si>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</si>
  <si>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</si>
  <si>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B12 (lo)</t>
  </si>
  <si>
    <t>pg/mL</t>
  </si>
  <si>
    <t>%Total Vitamin B12 - Cobalamin</t>
  </si>
  <si>
    <t>%Total Vitamin B12 - Cobalamin 1's</t>
  </si>
  <si>
    <t>%Total Vitamin B12 - Cobalamin 2's</t>
  </si>
  <si>
    <t>Vitamin C</t>
  </si>
  <si>
    <t>·         Albumin (lo)</t>
  </si>
  <si>
    <t>G/dl</t>
  </si>
  <si>
    <t>·         Alkaline Phosphatase (hi)</t>
  </si>
  <si>
    <t>U/L</t>
  </si>
  <si>
    <t>·         Red Blood Cell Female (RBC) (hi)</t>
  </si>
  <si>
    <t>x10E3/uL</t>
  </si>
  <si>
    <t>·         Red Blood Cell Male (RBC) (hi)</t>
  </si>
  <si>
    <t>x10E3/uL</t>
  </si>
  <si>
    <t>·         Hematocrit (lo)  (Female)</t>
  </si>
  <si>
    <t>%</t>
  </si>
  <si>
    <t>·         Hematocrit (lo) - (Male)</t>
  </si>
  <si>
    <t>%</t>
  </si>
  <si>
    <t>·         Hemoglobin (lo) (Female)</t>
  </si>
  <si>
    <t>gm/dl</t>
  </si>
  <si>
    <t>·         Hemoglobin (lo) (Male)</t>
  </si>
  <si>
    <t>gm/dl</t>
  </si>
  <si>
    <t>·         MCH (lo)</t>
  </si>
  <si>
    <t>g/cu microns</t>
  </si>
  <si>
    <t>·         MCHC (lo)</t>
  </si>
  <si>
    <t>g/cu microns</t>
  </si>
  <si>
    <t>%Total Vitamin C</t>
  </si>
  <si>
    <t>%Total Vitamin C 1's</t>
  </si>
  <si>
    <t>%Total Vitamin C 2's</t>
  </si>
  <si>
    <t>Vitamin D</t>
  </si>
  <si>
    <t>·         Calcium (lo)</t>
  </si>
  <si>
    <t>mg/dL</t>
  </si>
  <si>
    <t>·         Phosphorus (hi) excess</t>
  </si>
  <si>
    <t>mg/dL</t>
  </si>
  <si>
    <t>·         Phosphorus (lo) deficiency</t>
  </si>
  <si>
    <t>mg/dL</t>
  </si>
  <si>
    <t>·         Vitamin D (lo)</t>
  </si>
  <si>
    <t>ng/mL</t>
  </si>
  <si>
    <t>%Total Vitamin D</t>
  </si>
  <si>
    <t>%Total Vitamin D 1's</t>
  </si>
  <si>
    <t>%Total Vitamin D 2's</t>
  </si>
  <si>
    <t>Calcium</t>
  </si>
  <si>
    <t>·         Calcium (lo)</t>
  </si>
  <si>
    <t>mg/dL</t>
  </si>
  <si>
    <t>%Total Calcium</t>
  </si>
  <si>
    <t>%Total Calcium 1's</t>
  </si>
  <si>
    <t>%Total Calcium 2's</t>
  </si>
  <si>
    <t>Chromium</t>
  </si>
  <si>
    <t>·         Serum Glucose, fasting (hi)</t>
  </si>
  <si>
    <t>mg/dl</t>
  </si>
  <si>
    <t>·         Hemoglobin A1C (hi)</t>
  </si>
  <si>
    <t>%</t>
  </si>
  <si>
    <t>·         Triglyceride/HDL ratio (hi)</t>
  </si>
  <si>
    <t>-</t>
  </si>
  <si>
    <t>·         Triglycerides (hi)</t>
  </si>
  <si>
    <t>mg/dL</t>
  </si>
  <si>
    <t>·         Cholesterol  (hi)</t>
  </si>
  <si>
    <t>mg/dl</t>
  </si>
  <si>
    <t>·         LDL (hi)</t>
  </si>
  <si>
    <t>mg/dl</t>
  </si>
  <si>
    <t>·         HDL (lo)</t>
  </si>
  <si>
    <t>mg/dl</t>
  </si>
  <si>
    <t>%Total Chromium</t>
  </si>
  <si>
    <t>%Total Chromium 1's</t>
  </si>
  <si>
    <t>%Total Chromium 2's</t>
  </si>
  <si>
    <t>Copper</t>
  </si>
  <si>
    <t>·         Hemoglobin (lo) (Female)</t>
  </si>
  <si>
    <t>gm/dl</t>
  </si>
  <si>
    <t>·         Hemoglobin (lo) (Male)</t>
  </si>
  <si>
    <t>gm/dl</t>
  </si>
  <si>
    <t>%Total Copper</t>
  </si>
  <si>
    <t>%Total Copper 1's</t>
  </si>
  <si>
    <t>%Total Copper 2's</t>
  </si>
  <si>
    <t>Iodine</t>
  </si>
  <si>
    <t>·         T4 (lo)</t>
  </si>
  <si>
    <t>ug/d</t>
  </si>
  <si>
    <t>·         T3 Uptake (lo)</t>
  </si>
  <si>
    <t>mg/dl</t>
  </si>
  <si>
    <t>·         Free T4 (lo)</t>
  </si>
  <si>
    <t>ng/dL</t>
  </si>
  <si>
    <t>·         Free T3 (hi)</t>
  </si>
  <si>
    <t>pg/mL</t>
  </si>
  <si>
    <t>%Total Iodine</t>
  </si>
  <si>
    <t>%Total Iodine 1's</t>
  </si>
  <si>
    <t>%Total Iodine 2's</t>
  </si>
  <si>
    <t>Iron</t>
  </si>
  <si>
    <t>·         Iron (lo)</t>
  </si>
  <si>
    <t>ug/dl</t>
  </si>
  <si>
    <t>·         Red Blood Cell Female (RBC) (lo)</t>
  </si>
  <si>
    <t>x10E3/uL</t>
  </si>
  <si>
    <t>·         Red Blood Cell Male (RBC) (lo)</t>
  </si>
  <si>
    <t>x10E3/uL</t>
  </si>
  <si>
    <t>·         RDW (hi)</t>
  </si>
  <si>
    <t>%</t>
  </si>
  <si>
    <t>·         MCV (lo)</t>
  </si>
  <si>
    <t>cu microns</t>
  </si>
  <si>
    <t>·         MCH (lo)</t>
  </si>
  <si>
    <t>g/cu microns</t>
  </si>
  <si>
    <t>·         MCHC (lo)</t>
  </si>
  <si>
    <t>g/cu microns</t>
  </si>
  <si>
    <t>·         Ferritin Female (lo)</t>
  </si>
  <si>
    <t>-</t>
  </si>
  <si>
    <t>·         Ferritin Male (lo)</t>
  </si>
  <si>
    <t>-</t>
  </si>
  <si>
    <t>%Total Iron</t>
  </si>
  <si>
    <t>%Total Iron 1's</t>
  </si>
  <si>
    <t>%Total Iron 2's</t>
  </si>
  <si>
    <t>Magnesium</t>
  </si>
  <si>
    <t>·         GGT(lo)</t>
  </si>
  <si>
    <t>U/L</t>
  </si>
  <si>
    <t>·         Magnesium (lo)</t>
  </si>
  <si>
    <t>mg/dL</t>
  </si>
  <si>
    <t>%Total Magnesium</t>
  </si>
  <si>
    <t>%Total Magnesium 1's</t>
  </si>
  <si>
    <t>%Total Magnesium 2's</t>
  </si>
  <si>
    <t>Molybdenum</t>
  </si>
  <si>
    <t>·         Uric Acid Female (lo)</t>
  </si>
  <si>
    <t>mg/dL</t>
  </si>
  <si>
    <t>·         Uric Acid Male (lo)</t>
  </si>
  <si>
    <t>mg/dL</t>
  </si>
  <si>
    <t>·         Iron (hi)</t>
  </si>
  <si>
    <t>ug/dl</t>
  </si>
  <si>
    <t>%Total Molybdenum</t>
  </si>
  <si>
    <t>%Total Molybdenum 1's</t>
  </si>
  <si>
    <t>%Total Molybdenum 2's</t>
  </si>
  <si>
    <t>Phosphorus</t>
  </si>
  <si>
    <t>·         Phosphorus (lo)</t>
  </si>
  <si>
    <t>mg/dL</t>
  </si>
  <si>
    <t>%Total Phosphorus</t>
  </si>
  <si>
    <t>%Total Phosphorus 1's</t>
  </si>
  <si>
    <t>%Total Phosphorus 2's</t>
  </si>
  <si>
    <t>Potassium</t>
  </si>
  <si>
    <t>·         Potassium (lo)</t>
  </si>
  <si>
    <t>mmol/L</t>
  </si>
  <si>
    <t>%Total Potassium</t>
  </si>
  <si>
    <t>%Total Potassium 1's</t>
  </si>
  <si>
    <t>%Total Potassium 2's</t>
  </si>
  <si>
    <t>Selenium</t>
  </si>
  <si>
    <t>·         T4 (lo)</t>
  </si>
  <si>
    <t>ug/d</t>
  </si>
  <si>
    <t>·         T3 uptake (lo)</t>
  </si>
  <si>
    <t>mg/dl</t>
  </si>
  <si>
    <t>·         Total T3 (lo)</t>
  </si>
  <si>
    <t>ng/dL</t>
  </si>
  <si>
    <t>·         Free T3 (lo)</t>
  </si>
  <si>
    <t>pg/mL</t>
  </si>
  <si>
    <t>%Total Selenium</t>
  </si>
  <si>
    <t>%Total Selenium 1's</t>
  </si>
  <si>
    <t>%Total Selenium 2's</t>
  </si>
  <si>
    <t>Zinc</t>
  </si>
  <si>
    <t>·         Alkaline phosphatase (lo)</t>
  </si>
  <si>
    <t>U/L</t>
  </si>
  <si>
    <t>%Total Zinc</t>
  </si>
  <si>
    <t>%Total Zinc 1's</t>
  </si>
  <si>
    <t>%Total Zinc 2's</t>
  </si>
  <si>
    <t>Test:</t>
  </si>
  <si>
    <t>Test Date</t>
  </si>
  <si>
    <t>Significant SNPs</t>
  </si>
  <si>
    <t>Value</t>
  </si>
  <si>
    <t>Nutrigenomics</t>
  </si>
  <si>
    <t>Test:</t>
  </si>
  <si>
    <t>Initial Test Date</t>
  </si>
  <si>
    <t>Value</t>
  </si>
  <si>
    <t>Recommendations</t>
  </si>
  <si>
    <t>Value</t>
  </si>
  <si>
    <t>Recommendations</t>
  </si>
  <si>
    <t>Blood Test: Key  Imbalances</t>
  </si>
  <si>
    <t>Thyroid</t>
  </si>
  <si>
    <t>TSH: 
Total T4: 
Free T4:
Total T3:
Free T3:
Reverse T3:
Thyroid Peroxidase Antibodies:
Antithyroglobulin Antibodies:
Iodine:
Bromide:
Flouride:</t>
  </si>
  <si>
    <t>TSH: 
Total T4: 
Free T4:
Total T3:
Free T3:
Reverse T3:
Thyroid Peroxidase Antibodies:
Antithyroglobulin Antibodies:
Iodine:
Bromide:
Flouride:</t>
  </si>
  <si>
    <t>Spectra Cell</t>
  </si>
  <si>
    <t>Blood Spot Fatty Acid</t>
  </si>
  <si>
    <t>In 5 years</t>
  </si>
  <si>
    <t>In 1 year</t>
  </si>
  <si>
    <t>In 90 days</t>
  </si>
  <si>
    <t>Symptom Scorecards</t>
  </si>
  <si>
    <t>Body System and Organ Assessment</t>
  </si>
  <si>
    <r>
      <t xml:space="preserve">Dose 
and Form 
</t>
    </r>
    <r>
      <rPr>
        <sz val="12"/>
        <rFont val="Calibri"/>
        <family val="2"/>
        <scheme val="minor"/>
      </rPr>
      <t>(i.e. 3 drops, 1  500 mg tablet, etc.)</t>
    </r>
  </si>
  <si>
    <t>Timing and Frequency</t>
  </si>
  <si>
    <r>
      <t xml:space="preserve">Comments or Reactions
</t>
    </r>
    <r>
      <rPr>
        <sz val="12"/>
        <rFont val="Calibri"/>
        <family val="2"/>
        <scheme val="minor"/>
      </rPr>
      <t>Include reasons for stopping, if you've stopped.  Note any positive or negative reactions if any, plus any other notes.</t>
    </r>
  </si>
  <si>
    <r>
      <t xml:space="preserve">Ingredients
</t>
    </r>
    <r>
      <rPr>
        <sz val="12"/>
        <rFont val="Calibri"/>
        <family val="2"/>
        <scheme val="minor"/>
      </rPr>
      <t>Include Ingredients for each supplement containing more than one nutrient with amount of each.</t>
    </r>
  </si>
  <si>
    <t>Supplements to ADD - slowly one at a time: Write down any new supplements suggested by your coach or things you've determine you might need.  Once you've added them, cut and paste to the "Supplements - Current" worksheet.</t>
  </si>
  <si>
    <t>Supplements Tracking - Additional Suggested Supplements</t>
  </si>
  <si>
    <t>Supplements Tracking - Discontinued</t>
  </si>
  <si>
    <t>Discontinued Supplements: Once you've stopped a supplement, cut and paste the line for it from the "Supplements - Current" worksheet to here.</t>
  </si>
  <si>
    <t>Supplements Tracking - Current</t>
  </si>
  <si>
    <t>Name of medications you currently take or have taken over the past several months</t>
  </si>
  <si>
    <t>Heart Math "quick coherence technique" - 5 times a day.  It only takes a minute or two.  Do this in the morning before you get out of bed, at night before you go to sleep, and before each meal.  
www.drritamarie.com/pdf/TransformingStressActivity.pdf</t>
  </si>
  <si>
    <r>
      <t xml:space="preserve">Adrenal support de-stress technique - Register for 30-day </t>
    </r>
    <r>
      <rPr>
        <b/>
        <i/>
        <sz val="12"/>
        <color rgb="FF000000"/>
        <rFont val="Calibri"/>
        <family val="2"/>
      </rPr>
      <t>Transforming Stress System</t>
    </r>
  </si>
  <si>
    <t>Be as detailed as you can in recording.  Be sure to include portion size and preparation (i.e. raw, steamed, fried, baked, etc.) as closely as possible.  Include beverages, fats, oils, and condiments (i.e. dressings, mayonnaise, etc.) and Indicate your emotional state during each meal.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Record as many days as you can.  Keep it low stress.  If you miss a few meals, move on.  Try to remember as best you can, but keep calm and cool about it.</t>
  </si>
  <si>
    <t>Keep track of all recommended lifestyle habits HERE.</t>
  </si>
  <si>
    <t>Diet  Recommendations</t>
  </si>
  <si>
    <t>Keep track of all recommended diet protocols HERE.</t>
  </si>
  <si>
    <t>Glucose Tracking</t>
  </si>
  <si>
    <r>
      <rPr>
        <b/>
        <sz val="10"/>
        <rFont val="Calibri"/>
        <family val="2"/>
        <scheme val="minor"/>
      </rPr>
      <t>PLEASE READ THE FOLLOWING CAREFULLY TO MAKE YOUR JOURNAL MOST USEFUL</t>
    </r>
    <r>
      <rPr>
        <sz val="10"/>
        <rFont val="Calibri"/>
        <family val="2"/>
        <scheme val="minor"/>
      </rPr>
      <t xml:space="preserve">
* Record all food, water, and other beverage intake.  Be as detailed as you can. Include portion size and preparation (i.e. raw, steamed, fried, baked, etc.) as closely as possible.  Also record beverages, fats, oils, and condiments (i.e. dressings, mayonnaise, etc.) and indicate emotional state during each meal.   
* For exercise record the specific activity (i.e. walking, running, weight lifting), length of time, and intensity. 
* Note when you do appreciation and breathing exercise (HeartMath) in the emotional state column.
*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 If you have a glucose meter, record your glucose level before you eat, right after you eat, and then every 15 minutes up to 1 hour.  Then record your glucose every hour for 5 hours or your next meal.  Ideally your meals should be spaced 5 hours apart, but that may take some time to accomplish.  
* Record as many days as you can.  Keep it low stress.  If you miss a few meals, note it and move on.  Try to remember as best you can, but keep calm and cool about it.</t>
    </r>
  </si>
  <si>
    <r>
      <t xml:space="preserve">Rate energy, stress level, and symptoms from </t>
    </r>
    <r>
      <rPr>
        <b/>
        <sz val="10"/>
        <rFont val="Calibri"/>
        <family val="2"/>
        <scheme val="minor"/>
      </rPr>
      <t xml:space="preserve"> 0-10</t>
    </r>
    <r>
      <rPr>
        <sz val="10"/>
        <rFont val="Calibri"/>
        <family val="2"/>
        <scheme val="minor"/>
      </rPr>
      <t xml:space="preserve">, where </t>
    </r>
    <r>
      <rPr>
        <b/>
        <sz val="10"/>
        <rFont val="Calibri"/>
        <family val="2"/>
        <scheme val="minor"/>
      </rPr>
      <t>0=none,  1=minimum, and 10=maximum</t>
    </r>
    <r>
      <rPr>
        <sz val="10"/>
        <rFont val="Calibri"/>
        <family val="2"/>
        <scheme val="minor"/>
      </rPr>
      <t xml:space="preserve">.  Insert an entry for each bowel movement with time of day and indicate in box: the </t>
    </r>
    <r>
      <rPr>
        <b/>
        <sz val="10"/>
        <rFont val="Calibri"/>
        <family val="2"/>
        <scheme val="minor"/>
      </rPr>
      <t>color, quantity</t>
    </r>
    <r>
      <rPr>
        <sz val="10"/>
        <rFont val="Calibri"/>
        <family val="2"/>
        <scheme val="minor"/>
      </rPr>
      <t xml:space="preserve"> (S,M,L), </t>
    </r>
    <r>
      <rPr>
        <b/>
        <sz val="10"/>
        <rFont val="Calibri"/>
        <family val="2"/>
        <scheme val="minor"/>
      </rPr>
      <t>thickness</t>
    </r>
    <r>
      <rPr>
        <sz val="10"/>
        <rFont val="Calibri"/>
        <family val="2"/>
        <scheme val="minor"/>
      </rPr>
      <t xml:space="preserve"> (approx. finger widths), and </t>
    </r>
    <r>
      <rPr>
        <b/>
        <sz val="10"/>
        <rFont val="Calibri"/>
        <family val="2"/>
        <scheme val="minor"/>
      </rPr>
      <t>consistency</t>
    </r>
    <r>
      <rPr>
        <sz val="10"/>
        <rFont val="Calibri"/>
        <family val="2"/>
        <scheme val="minor"/>
      </rPr>
      <t xml:space="preserve"> (H=Hard, S=Soft, WF=Well Formed, W=Watery). For other, describe. </t>
    </r>
    <r>
      <rPr>
        <b/>
        <sz val="10"/>
        <rFont val="Calibri"/>
        <family val="2"/>
        <scheme val="minor"/>
      </rPr>
      <t>Example</t>
    </r>
    <r>
      <rPr>
        <sz val="10"/>
        <rFont val="Calibri"/>
        <family val="2"/>
        <scheme val="minor"/>
      </rPr>
      <t xml:space="preserve"> (ideal): </t>
    </r>
    <r>
      <rPr>
        <b/>
        <sz val="10"/>
        <rFont val="Calibri"/>
        <family val="2"/>
        <scheme val="minor"/>
      </rPr>
      <t>greenish brown, L,3,S,WF</t>
    </r>
    <r>
      <rPr>
        <sz val="10"/>
        <rFont val="Calibri"/>
        <family val="2"/>
        <scheme val="minor"/>
      </rPr>
      <t>.  For pain, note location.  For digestion, note specific symptoms or areas of discomfort.</t>
    </r>
  </si>
  <si>
    <t>Other Symptoms
(list &amp; rate       1-10)</t>
  </si>
  <si>
    <t>Exam Findings</t>
  </si>
  <si>
    <t>Blank=Absent, 1=Mild, 2=Moderate, 3=Severe</t>
  </si>
  <si>
    <t>Blank=Increase by 10, 1=Stays same, 2=Decreases by 10 or less, 3=Decreases by more than 10</t>
  </si>
  <si>
    <t>Blood Pressure</t>
  </si>
  <si>
    <t>Pupil Response</t>
  </si>
  <si>
    <t>Blank=20 sec, 1=10-20 sec, 2=between 5 and 10 sec, 3= &lt; 5 sec</t>
  </si>
  <si>
    <t>Choose the number that best describes the change in your blood pressure when going from lying down to standing.</t>
  </si>
  <si>
    <t>Choose the number that best describes how long your pupil maintains constriction when a bright light is shone in.</t>
  </si>
  <si>
    <t>For each of the sections below, place a 1 in the 1 column beside each symptom or finding that is present upon physical examination of your body.</t>
  </si>
  <si>
    <t>Blank=Absent, 1=Present</t>
  </si>
  <si>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Dr. Ritamarie Loscalzo</t>
    </r>
  </si>
  <si>
    <t>·  Low body temperature on temperature tracking</t>
  </si>
  <si>
    <t>Exam Findings Summary</t>
  </si>
  <si>
    <r>
      <rPr>
        <b/>
        <sz val="12"/>
        <rFont val="Calibri"/>
        <family val="2"/>
        <scheme val="minor"/>
      </rPr>
      <t xml:space="preserve">NOTICE: </t>
    </r>
    <r>
      <rPr>
        <sz val="12"/>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</si>
  <si>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 xml:space="preserve">Lab Results - International                                                                                                          Lab Results - International                                                                                                              Lab Results - International                                                                               Lab Results - International                                                                                                   </t>
  </si>
  <si>
    <t>UNITS</t>
  </si>
  <si>
    <t>BUN/Creatinine ratio</t>
  </si>
  <si>
    <t>Lab Results - U.S.                                                                                  Lab Results - U.S.                                                                                          Lab Results - U.S.</t>
  </si>
  <si>
    <t>Lab Follow-Up</t>
  </si>
  <si>
    <t>Recommendations Based on Genetics</t>
  </si>
  <si>
    <t>Follow-up Testing Recommendations</t>
  </si>
  <si>
    <t>Follow-up Test Date</t>
  </si>
  <si>
    <t>Cyrex Cross Reactive Foods</t>
  </si>
  <si>
    <t>Lab Explanations                                                                                               Lab Explanations</t>
  </si>
  <si>
    <t>Adrenal:                  ASI - Adrenal Stress Index</t>
  </si>
  <si>
    <t>Intestinal Permeability</t>
  </si>
  <si>
    <r>
      <rPr>
        <b/>
        <sz val="10"/>
        <color rgb="FFFF0000"/>
        <rFont val="Calibri"/>
        <family val="2"/>
        <scheme val="minor"/>
      </rPr>
      <t>INSTRUCTIONS For International Version of Spreadsheet:</t>
    </r>
    <r>
      <rPr>
        <sz val="10"/>
        <rFont val="Calibri"/>
        <family val="2"/>
        <scheme val="minor"/>
      </rPr>
      <t xml:space="preserve"> </t>
    </r>
    <r>
      <rPr>
        <b/>
        <sz val="10"/>
        <rFont val="Calibri"/>
        <family val="2"/>
        <scheme val="minor"/>
      </rPr>
      <t>Enter the numbers from your lab test into the column labelled</t>
    </r>
    <r>
      <rPr>
        <sz val="10"/>
        <rFont val="Calibri"/>
        <family val="2"/>
        <scheme val="minor"/>
      </rPr>
      <t xml:space="preserve"> </t>
    </r>
    <r>
      <rPr>
        <sz val="10"/>
        <color rgb="FF9900FF"/>
        <rFont val="Calibri"/>
        <family val="2"/>
        <scheme val="minor"/>
      </rPr>
      <t>"Enter Results in this Column Standard Intl Units (SI)"  (purple)</t>
    </r>
    <r>
      <rPr>
        <sz val="10"/>
        <rFont val="Calibri"/>
        <family val="2"/>
        <scheme val="minor"/>
      </rPr>
      <t xml:space="preserve">.  Be sure to put the date in the pink column.  
Once you enter the result in the purple column, the US conversion will appear in the pink column.   You can enter up to 12 different lab results.   
The </t>
    </r>
    <r>
      <rPr>
        <b/>
        <sz val="10"/>
        <color rgb="FFFF99CC"/>
        <rFont val="Calibri"/>
        <family val="2"/>
        <scheme val="minor"/>
      </rPr>
      <t>pink</t>
    </r>
    <r>
      <rPr>
        <sz val="10"/>
        <rFont val="Calibri"/>
        <family val="2"/>
        <scheme val="minor"/>
      </rPr>
      <t xml:space="preserve"> cells change color according to the US ranges:       
**</t>
    </r>
    <r>
      <rPr>
        <b/>
        <sz val="10"/>
        <color rgb="FF00B050"/>
        <rFont val="Calibri"/>
        <family val="2"/>
        <scheme val="minor"/>
      </rPr>
      <t>Green</t>
    </r>
    <r>
      <rPr>
        <sz val="10"/>
        <rFont val="Calibri"/>
        <family val="2"/>
        <scheme val="minor"/>
      </rPr>
      <t xml:space="preserve"> (or White in earlier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tint="-0.249977111117893"/>
        <rFont val="Calibri"/>
        <family val="2"/>
        <scheme val="minor"/>
      </rPr>
      <t>Orange</t>
    </r>
    <r>
      <rPr>
        <sz val="10"/>
        <rFont val="Calibri"/>
        <family val="2"/>
        <scheme val="minor"/>
      </rPr>
      <t xml:space="preserve"> means outside lab range
If you'd like the spreadsheet to interpret your results, you will need to transfer the values in the US converted column to the sheet labelled Lab Results - U.S.</t>
    </r>
  </si>
  <si>
    <r>
      <rPr>
        <b/>
        <sz val="10"/>
        <color rgb="FFFF0000"/>
        <rFont val="Calibri"/>
        <family val="2"/>
        <scheme val="minor"/>
      </rPr>
      <t>INSTRUCTIONS For U.S. Lab Spreadsheet:</t>
    </r>
    <r>
      <rPr>
        <sz val="10"/>
        <rFont val="Calibri"/>
        <family val="2"/>
        <scheme val="minor"/>
      </rPr>
      <t xml:space="preserve"> Enter the numbers from your lab test into the column labelled "Results".  Be sure to put the date in the columns.  You can enter up to 12 different lab results.   
Cells change color according to the US ranges:       
**</t>
    </r>
    <r>
      <rPr>
        <b/>
        <sz val="10"/>
        <color rgb="FF00B050"/>
        <rFont val="Calibri"/>
        <family val="2"/>
        <scheme val="minor"/>
      </rPr>
      <t>Green</t>
    </r>
    <r>
      <rPr>
        <sz val="10"/>
        <rFont val="Calibri"/>
        <family val="2"/>
        <scheme val="minor"/>
      </rPr>
      <t xml:space="preserve"> (or white in older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rFont val="Calibri"/>
        <family val="2"/>
        <scheme val="minor"/>
      </rPr>
      <t>Orange</t>
    </r>
    <r>
      <rPr>
        <sz val="10"/>
        <rFont val="Calibri"/>
        <family val="2"/>
        <scheme val="minor"/>
      </rPr>
      <t xml:space="preserve"> means outside lab range</t>
    </r>
  </si>
  <si>
    <r>
      <rPr>
        <b/>
        <sz val="10"/>
        <rFont val="Calibri"/>
        <family val="2"/>
        <scheme val="minor"/>
      </rPr>
      <t xml:space="preserve">NOTICE:  </t>
    </r>
    <r>
      <rPr>
        <sz val="10"/>
        <rFont val="Calibri"/>
        <family val="2"/>
        <scheme val="minor"/>
      </rPr>
      <t>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</si>
  <si>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 xml:space="preserve">Diabetes; insulin resistance; thiamin deficiency; stress; liver. </t>
  </si>
  <si>
    <t>NOTICE: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</si>
  <si>
    <t>INSTRUCTIONS: This form gives you a place to keep track of all of your "Present Health - Symptom Survey" assessment results.  There is a column for the initial score and 4 additional ones so you can reassess quarterly and keep track of your progress throughout the year.  Be sure to put the date of the test in the light purple column header.</t>
  </si>
  <si>
    <t>Current Priority (high, medium, low)</t>
  </si>
  <si>
    <t>Current Weight</t>
  </si>
  <si>
    <t>Desired Weight</t>
  </si>
  <si>
    <t>Date of Birth</t>
  </si>
  <si>
    <t>Height</t>
  </si>
  <si>
    <t>Describe:</t>
  </si>
  <si>
    <t>Positive Habits</t>
  </si>
  <si>
    <t>Negative Habits</t>
  </si>
  <si>
    <t>Challenges</t>
  </si>
  <si>
    <t>Environment</t>
  </si>
  <si>
    <t xml:space="preserve">Habits and Obstacles </t>
  </si>
  <si>
    <t>Future</t>
  </si>
  <si>
    <t>Present</t>
  </si>
  <si>
    <t>Past</t>
  </si>
  <si>
    <t>Surgeries</t>
  </si>
  <si>
    <t>Traumas</t>
  </si>
  <si>
    <t>Dental Interventions</t>
  </si>
  <si>
    <t>Major Illnesses</t>
  </si>
  <si>
    <t>Mental and Emotional Stressors</t>
  </si>
  <si>
    <t>Medication History</t>
  </si>
  <si>
    <t>Habits and Obstacles</t>
  </si>
  <si>
    <t>Fun and Recreation</t>
  </si>
  <si>
    <t>Relationships</t>
  </si>
  <si>
    <t>SYMPTOM/Condition</t>
  </si>
  <si>
    <t>Onset Date</t>
  </si>
  <si>
    <t>Onset Circumstances</t>
  </si>
  <si>
    <t>Antecedant Circumstances</t>
  </si>
  <si>
    <t>(enter coach name)</t>
  </si>
  <si>
    <t>(enter client name)</t>
  </si>
  <si>
    <t xml:space="preserve">Details </t>
  </si>
  <si>
    <t>Date/update</t>
  </si>
  <si>
    <t>Symptom and Condition Timeline</t>
  </si>
  <si>
    <t>1)</t>
  </si>
  <si>
    <t>2)</t>
  </si>
  <si>
    <t>3)</t>
  </si>
  <si>
    <t>4)</t>
  </si>
  <si>
    <t>5)</t>
  </si>
  <si>
    <t>6)</t>
  </si>
  <si>
    <t>7)</t>
  </si>
  <si>
    <t>8)</t>
  </si>
  <si>
    <t>9)</t>
  </si>
  <si>
    <t>10)</t>
  </si>
  <si>
    <t xml:space="preserve">Cortisol AM :
Cortisol Noon:  
Cortisol 4-5 PM:  
Cortisol Midnight:  
DHEA 
</t>
  </si>
  <si>
    <t>24-hour Urine Steroid Panel or DUTCH</t>
  </si>
  <si>
    <t>Stool Analysis</t>
  </si>
  <si>
    <t>Allergy Testing</t>
  </si>
  <si>
    <t>Toxic Elements (hair, stool, urine)</t>
  </si>
  <si>
    <t xml:space="preserve">Other Testing: </t>
  </si>
  <si>
    <t xml:space="preserve">Initial Results
</t>
  </si>
  <si>
    <t xml:space="preserve">Follow-up Results
</t>
  </si>
  <si>
    <t>Health Story: Past, Present, and Future</t>
  </si>
  <si>
    <t>Current Severity - 
1 (mild) - 10 (most severe)</t>
  </si>
  <si>
    <t>Symptom, Condition, or Diagnosis</t>
  </si>
  <si>
    <t>Approximate Onset</t>
  </si>
  <si>
    <t>Prenatal and Early Childhood Diet</t>
  </si>
  <si>
    <t>(name)</t>
  </si>
  <si>
    <t>(coach name)</t>
  </si>
  <si>
    <t>Thyroid Scale Diagram</t>
  </si>
  <si>
    <t>(Type your findings for each lab value, TSH, FT4 and FT3 in the box above the range where it most closely aligns)</t>
  </si>
  <si>
    <t>Labs</t>
  </si>
  <si>
    <t>-10</t>
  </si>
  <si>
    <t>-9</t>
  </si>
  <si>
    <t>-8</t>
  </si>
  <si>
    <t>-7</t>
  </si>
  <si>
    <t>-6</t>
  </si>
  <si>
    <t>-5</t>
  </si>
  <si>
    <t>-4</t>
  </si>
  <si>
    <t>-3</t>
  </si>
  <si>
    <t>-2</t>
  </si>
  <si>
    <t>-1</t>
  </si>
  <si>
    <t>0</t>
  </si>
  <si>
    <t>+1</t>
  </si>
  <si>
    <t>+2</t>
  </si>
  <si>
    <t>+3</t>
  </si>
  <si>
    <t>+4</t>
  </si>
  <si>
    <t>+5</t>
  </si>
  <si>
    <t>+6</t>
  </si>
  <si>
    <t>+7</t>
  </si>
  <si>
    <t>+8</t>
  </si>
  <si>
    <t>+9</t>
  </si>
  <si>
    <t>+10</t>
  </si>
  <si>
    <t>TSH</t>
  </si>
  <si>
    <t>FT4</t>
  </si>
  <si>
    <t>FT3</t>
  </si>
  <si>
    <t>Adapted from Dr. Bruce Rind:  http://www.drrind.com/therapies/thyroid-scale</t>
  </si>
  <si>
    <t>Values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</si>
</sst>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mm/dd/yy"/>
    <numFmt numFmtId="165" formatCode="0.0"/>
  </numFmts>
  <fonts count="78" x14ac:knownFonts="1">
    <font>
      <sz val="10"/>
      <name val="Arial"/>
    </font>
    <font>
      <sz val="12"/>
      <name val="Arial"/>
      <family val="2"/>
    </font>
    <font>
      <sz val="11"/>
      <color rgb="FF000000"/>
      <name val="Calibri"/>
      <family val="2"/>
    </font>
    <font>
      <sz val="11"/>
      <color rgb="FF000000"/>
      <name val="Calibri"/>
      <family val="2"/>
    </font>
    <font>
      <b/>
      <sz val="12"/>
      <color rgb="FF000000"/>
      <name val="Arial"/>
      <family val="2"/>
    </font>
    <font>
      <sz val="10"/>
      <name val="Arial"/>
      <family val="2"/>
    </font>
    <font>
      <sz val="16"/>
      <name val="Arial"/>
      <family val="2"/>
    </font>
    <font>
      <b/>
      <sz val="16"/>
      <color rgb="FF000000"/>
      <name val="Arial"/>
      <family val="2"/>
    </font>
    <font>
      <sz val="10"/>
      <name val="Arial"/>
      <family val="2"/>
    </font>
    <font>
      <b/>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u/>
      <sz val="12"/>
      <color rgb="FF0000FF"/>
      <name val="Calibri"/>
      <family val="2"/>
    </font>
    <font>
      <sz val="12"/>
      <color rgb="FF000000"/>
      <name val="Calibri"/>
      <family val="2"/>
    </font>
    <font>
      <sz val="12"/>
      <color rgb="FF000000"/>
      <name val="Calibri"/>
      <family val="2"/>
    </font>
    <font>
      <b/>
      <sz val="12"/>
      <name val="Calibri"/>
      <family val="2"/>
    </font>
    <font>
      <b/>
      <i/>
      <sz val="12"/>
      <color rgb="FF000000"/>
      <name val="Calibri"/>
      <family val="2"/>
    </font>
    <font>
      <b/>
      <sz val="12"/>
      <name val="Calibri"/>
      <family val="2"/>
      <scheme val="minor"/>
    </font>
    <font>
      <b/>
      <sz val="12"/>
      <color rgb="FF000000"/>
      <name val="Calibri"/>
      <family val="2"/>
      <scheme val="minor"/>
    </font>
    <font>
      <sz val="10"/>
      <name val="Calibri"/>
      <family val="2"/>
      <scheme val="minor"/>
    </font>
    <font>
      <sz val="12"/>
      <name val="Calibri"/>
      <family val="2"/>
      <scheme val="minor"/>
    </font>
    <font>
      <sz val="11"/>
      <color rgb="FF000000"/>
      <name val="Calibri"/>
      <family val="2"/>
      <scheme val="minor"/>
    </font>
    <font>
      <b/>
      <sz val="10"/>
      <color rgb="FF000000"/>
      <name val="Calibri"/>
      <family val="2"/>
      <scheme val="minor"/>
    </font>
    <font>
      <b/>
      <sz val="11"/>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sz val="14"/>
      <color rgb="FF000000"/>
      <name val="Calibri"/>
      <family val="2"/>
      <scheme val="minor"/>
    </font>
    <font>
      <b/>
      <sz val="16"/>
      <color rgb="FF000000"/>
      <name val="Calibri"/>
      <family val="2"/>
      <scheme val="minor"/>
    </font>
    <font>
      <sz val="11"/>
      <color rgb="FFFF0000"/>
      <name val="Calibri"/>
      <family val="2"/>
      <scheme val="minor"/>
    </font>
    <font>
      <sz val="16"/>
      <name val="Calibri"/>
      <family val="2"/>
      <scheme val="minor"/>
    </font>
    <font>
      <b/>
      <sz val="10"/>
      <name val="Calibri"/>
      <family val="2"/>
      <scheme val="minor"/>
    </font>
    <font>
      <b/>
      <sz val="16"/>
      <name val="Calibri"/>
      <family val="2"/>
      <scheme val="minor"/>
    </font>
    <font>
      <sz val="14"/>
      <name val="Calibri"/>
      <family val="2"/>
      <scheme val="minor"/>
    </font>
    <font>
      <b/>
      <sz val="18"/>
      <name val="Calibri"/>
      <family val="2"/>
      <scheme val="minor"/>
    </font>
    <font>
      <sz val="10.5"/>
      <color rgb="FF000000"/>
      <name val="Calibri"/>
      <family val="2"/>
      <scheme val="minor"/>
    </font>
    <font>
      <b/>
      <sz val="18"/>
      <color rgb="FF000000"/>
      <name val="Calibri"/>
      <family val="2"/>
      <scheme val="minor"/>
    </font>
    <font>
      <i/>
      <sz val="12"/>
      <color rgb="FF000000"/>
      <name val="Calibri"/>
      <family val="2"/>
      <scheme val="minor"/>
    </font>
    <font>
      <sz val="11"/>
      <name val="Calibri"/>
      <family val="2"/>
      <scheme val="minor"/>
    </font>
    <font>
      <sz val="12"/>
      <color rgb="FFBFBFBF"/>
      <name val="Calibri"/>
      <family val="2"/>
      <scheme val="minor"/>
    </font>
    <font>
      <b/>
      <sz val="16"/>
      <color theme="1"/>
      <name val="Calibri"/>
      <family val="2"/>
      <scheme val="minor"/>
    </font>
    <font>
      <b/>
      <sz val="18"/>
      <color theme="1"/>
      <name val="Calibri"/>
      <family val="2"/>
      <scheme val="minor"/>
    </font>
    <font>
      <b/>
      <sz val="11"/>
      <color rgb="FFE36C09"/>
      <name val="Calibri"/>
      <family val="2"/>
      <scheme val="minor"/>
    </font>
    <font>
      <b/>
      <sz val="10"/>
      <color rgb="FFFF0000"/>
      <name val="Calibri"/>
      <family val="2"/>
      <scheme val="minor"/>
    </font>
    <font>
      <sz val="10"/>
      <color rgb="FF9900FF"/>
      <name val="Calibri"/>
      <family val="2"/>
      <scheme val="minor"/>
    </font>
    <font>
      <b/>
      <sz val="10"/>
      <color rgb="FFFF99CC"/>
      <name val="Calibri"/>
      <family val="2"/>
      <scheme val="minor"/>
    </font>
    <font>
      <b/>
      <sz val="10"/>
      <color rgb="FF00B050"/>
      <name val="Calibri"/>
      <family val="2"/>
      <scheme val="minor"/>
    </font>
    <font>
      <b/>
      <sz val="10"/>
      <color theme="7" tint="-0.249977111117893"/>
      <name val="Calibri"/>
      <family val="2"/>
      <scheme val="minor"/>
    </font>
    <font>
      <b/>
      <sz val="10"/>
      <color theme="5" tint="-0.249977111117893"/>
      <name val="Calibri"/>
      <family val="2"/>
      <scheme val="minor"/>
    </font>
    <font>
      <b/>
      <sz val="10"/>
      <color theme="5"/>
      <name val="Calibri"/>
      <family val="2"/>
      <scheme val="minor"/>
    </font>
    <font>
      <u/>
      <sz val="10"/>
      <color theme="10"/>
      <name val="Arial"/>
    </font>
    <font>
      <u/>
      <sz val="10"/>
      <color theme="11"/>
      <name val="Arial"/>
    </font>
    <font>
      <sz val="10"/>
      <name val="Arial"/>
    </font>
    <font>
      <sz val="10"/>
      <color rgb="FF000000"/>
      <name val="Arial"/>
    </font>
    <font>
      <sz val="10"/>
      <color rgb="FF000000"/>
      <name val="Calibri"/>
    </font>
    <font>
      <sz val="11"/>
      <color rgb="FF000000"/>
      <name val="Calibri"/>
    </font>
    <font>
      <b/>
      <sz val="11"/>
      <color rgb="FF000000"/>
      <name val="Calibri"/>
    </font>
    <font>
      <b/>
      <sz val="12"/>
      <color rgb="FF000000"/>
      <name val="Calibri"/>
    </font>
    <font>
      <b/>
      <sz val="10"/>
      <color rgb="FF000000"/>
      <name val="Calibri"/>
    </font>
    <font>
      <sz val="12"/>
      <name val="Calibri"/>
    </font>
    <font>
      <b/>
      <sz val="12"/>
      <name val="Calibri"/>
    </font>
    <font>
      <b/>
      <sz val="20"/>
      <name val="Calibri"/>
    </font>
    <font>
      <sz val="8"/>
      <name val="Arial"/>
      <family val="2"/>
    </font>
    <font>
      <b/>
      <sz val="18"/>
      <name val="Arial"/>
      <family val="2"/>
    </font>
    <font>
      <b/>
      <sz val="12"/>
      <name val="Arial"/>
      <family val="2"/>
    </font>
    <font>
      <i/>
      <sz val="10"/>
      <name val="Arial"/>
      <family val="2"/>
    </font>
    <font>
      <b/>
      <u/>
      <sz val="8"/>
      <name val="Arial"/>
      <family val="2"/>
    </font>
    <font>
      <b/>
      <sz val="8"/>
      <name val="Arial"/>
      <family val="2"/>
    </font>
    <font>
      <sz val="8"/>
      <name val="Arial Narrow"/>
      <family val="2"/>
    </font>
    <font>
      <b/>
      <sz val="11"/>
      <color rgb="FF000000"/>
      <name val="Calibri"/>
      <family val="2"/>
    </font>
  </fonts>
  <fills count="65">
    <fill>
      <patternFill patternType="none"/>
    </fill>
    <fill>
      <patternFill patternType="gray125"/>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CCC0D9"/>
        <bgColor rgb="FFCCC0D9"/>
      </patternFill>
    </fill>
    <fill>
      <patternFill patternType="solid">
        <fgColor rgb="FFE5DFEC"/>
        <bgColor rgb="FFE5DFEC"/>
      </patternFill>
    </fill>
    <fill>
      <patternFill patternType="solid">
        <fgColor rgb="FFD6E3BC"/>
        <bgColor rgb="FFD6E3BC"/>
      </patternFill>
    </fill>
    <fill>
      <patternFill patternType="solid">
        <fgColor rgb="FFB6DDE8"/>
        <bgColor rgb="FFB6DDE8"/>
      </patternFill>
    </fill>
    <fill>
      <patternFill patternType="solid">
        <fgColor rgb="FFC0C0C0"/>
        <bgColor rgb="FFC0C0C0"/>
      </patternFill>
    </fill>
    <fill>
      <patternFill patternType="solid">
        <fgColor rgb="FFD6A7FF"/>
        <bgColor rgb="FFD6A7FF"/>
      </patternFill>
    </fill>
    <fill>
      <patternFill patternType="solid">
        <fgColor rgb="FFFF99CC"/>
        <bgColor rgb="FFFF99CC"/>
      </patternFill>
    </fill>
    <fill>
      <patternFill patternType="solid">
        <fgColor rgb="FFFFFF00"/>
        <bgColor rgb="FFFFFF00"/>
      </patternFill>
    </fill>
    <fill>
      <patternFill patternType="solid">
        <fgColor rgb="FFDECFFF"/>
        <bgColor rgb="FFDECFFF"/>
      </patternFill>
    </fill>
    <fill>
      <patternFill patternType="solid">
        <fgColor rgb="FFA5A5A5"/>
        <bgColor rgb="FFA5A5A5"/>
      </patternFill>
    </fill>
    <fill>
      <patternFill patternType="solid">
        <fgColor rgb="FFD8D8D8"/>
        <bgColor rgb="FFD8D8D8"/>
      </patternFill>
    </fill>
    <fill>
      <patternFill patternType="solid">
        <fgColor rgb="FF00B050"/>
        <bgColor rgb="FF00B050"/>
      </patternFill>
    </fill>
    <fill>
      <patternFill patternType="solid">
        <fgColor rgb="FFC4BD97"/>
        <bgColor rgb="FFC4BD97"/>
      </patternFill>
    </fill>
    <fill>
      <patternFill patternType="solid">
        <fgColor rgb="FFFBD4B4"/>
        <bgColor rgb="FFFBD4B4"/>
      </patternFill>
    </fill>
    <fill>
      <patternFill patternType="solid">
        <fgColor rgb="FFE5B8B7"/>
        <bgColor rgb="FFE5B8B7"/>
      </patternFill>
    </fill>
    <fill>
      <patternFill patternType="solid">
        <fgColor rgb="FF548DD4"/>
        <bgColor rgb="FF548DD4"/>
      </patternFill>
    </fill>
    <fill>
      <patternFill patternType="solid">
        <fgColor rgb="FFB8CCE4"/>
        <bgColor rgb="FFB8CCE4"/>
      </patternFill>
    </fill>
    <fill>
      <patternFill patternType="solid">
        <fgColor rgb="FFC6D9F0"/>
        <bgColor rgb="FFC6D9F0"/>
      </patternFill>
    </fill>
    <fill>
      <patternFill patternType="solid">
        <fgColor rgb="FFE4DFEC"/>
        <bgColor rgb="FFE4DFEC"/>
      </patternFill>
    </fill>
    <fill>
      <patternFill patternType="solid">
        <fgColor rgb="FF85F31A"/>
        <bgColor rgb="FF85F31A"/>
      </patternFill>
    </fill>
    <fill>
      <patternFill patternType="solid">
        <fgColor theme="9" tint="0.79998168889431442"/>
        <bgColor indexed="64"/>
      </patternFill>
    </fill>
    <fill>
      <patternFill patternType="solid">
        <fgColor theme="9" tint="0.79998168889431442"/>
        <bgColor rgb="FFDAEEF3"/>
      </patternFill>
    </fill>
    <fill>
      <patternFill patternType="solid">
        <fgColor theme="9" tint="0.79998168889431442"/>
        <bgColor rgb="FFFDE9D9"/>
      </patternFill>
    </fill>
    <fill>
      <patternFill patternType="solid">
        <fgColor theme="5" tint="0.79998168889431442"/>
        <bgColor rgb="FFDAEEF3"/>
      </patternFill>
    </fill>
    <fill>
      <patternFill patternType="solid">
        <fgColor rgb="FFE2EFDA"/>
        <bgColor indexed="64"/>
      </patternFill>
    </fill>
    <fill>
      <patternFill patternType="solid">
        <fgColor rgb="FFE2EFDA"/>
        <bgColor rgb="FF92CDDC"/>
      </patternFill>
    </fill>
    <fill>
      <patternFill patternType="solid">
        <fgColor theme="5" tint="0.79998168889431442"/>
        <bgColor indexed="64"/>
      </patternFill>
    </fill>
    <fill>
      <patternFill patternType="solid">
        <fgColor theme="9" tint="0.79998168889431442"/>
        <bgColor rgb="FFD6E3BC"/>
      </patternFill>
    </fill>
    <fill>
      <patternFill patternType="solid">
        <fgColor theme="7" tint="0.79998168889431442"/>
        <bgColor rgb="FFEAF1DD"/>
      </patternFill>
    </fill>
    <fill>
      <patternFill patternType="solid">
        <fgColor theme="9" tint="0.79998168889431442"/>
        <bgColor rgb="FF92CDDC"/>
      </patternFill>
    </fill>
    <fill>
      <patternFill patternType="solid">
        <fgColor theme="7" tint="0.79998168889431442"/>
        <bgColor rgb="FFD6E3BC"/>
      </patternFill>
    </fill>
    <fill>
      <patternFill patternType="solid">
        <fgColor theme="7" tint="0.79998168889431442"/>
        <bgColor indexed="64"/>
      </patternFill>
    </fill>
    <fill>
      <patternFill patternType="solid">
        <fgColor theme="9" tint="0.79998168889431442"/>
        <bgColor rgb="FFB7DEE8"/>
      </patternFill>
    </fill>
    <fill>
      <patternFill patternType="solid">
        <fgColor theme="5" tint="0.79998168889431442"/>
        <bgColor rgb="FFFDE9D9"/>
      </patternFill>
    </fill>
    <fill>
      <patternFill patternType="solid">
        <fgColor theme="7" tint="0.79998168889431442"/>
        <bgColor rgb="FFFDE9D9"/>
      </patternFill>
    </fill>
    <fill>
      <patternFill patternType="solid">
        <fgColor theme="9" tint="0.79998168889431442"/>
        <bgColor rgb="FFB6DDE8"/>
      </patternFill>
    </fill>
    <fill>
      <patternFill patternType="solid">
        <fgColor theme="7" tint="0.79998168889431442"/>
        <bgColor rgb="FFB6DDE8"/>
      </patternFill>
    </fill>
    <fill>
      <patternFill patternType="solid">
        <fgColor theme="7" tint="0.79998168889431442"/>
        <bgColor rgb="FFC2D69B"/>
      </patternFill>
    </fill>
    <fill>
      <patternFill patternType="solid">
        <fgColor theme="7" tint="0.79998168889431442"/>
        <bgColor rgb="FFE5DFEC"/>
      </patternFill>
    </fill>
    <fill>
      <patternFill patternType="solid">
        <fgColor theme="9" tint="0.79998168889431442"/>
        <bgColor rgb="FFFFFFFF"/>
      </patternFill>
    </fill>
    <fill>
      <patternFill patternType="solid">
        <fgColor theme="7" tint="0.79998168889431442"/>
        <bgColor rgb="FFD9D2E9"/>
      </patternFill>
    </fill>
    <fill>
      <patternFill patternType="solid">
        <fgColor theme="5" tint="0.79998168889431442"/>
        <bgColor rgb="FFFABF8F"/>
      </patternFill>
    </fill>
    <fill>
      <patternFill patternType="solid">
        <fgColor theme="5" tint="0.79998168889431442"/>
        <bgColor rgb="FFFFFFFF"/>
      </patternFill>
    </fill>
    <fill>
      <patternFill patternType="solid">
        <fgColor theme="7" tint="0.79998168889431442"/>
        <bgColor rgb="FFC0C0C0"/>
      </patternFill>
    </fill>
    <fill>
      <patternFill patternType="solid">
        <fgColor theme="9" tint="0.79998168889431442"/>
        <bgColor rgb="FFC0C0C0"/>
      </patternFill>
    </fill>
    <fill>
      <patternFill patternType="solid">
        <fgColor theme="9" tint="0.79998168889431442"/>
        <bgColor rgb="FFA5A5A5"/>
      </patternFill>
    </fill>
    <fill>
      <patternFill patternType="solid">
        <fgColor theme="9" tint="0.79998168889431442"/>
        <bgColor rgb="FFD8D8D8"/>
      </patternFill>
    </fill>
    <fill>
      <patternFill patternType="solid">
        <fgColor theme="9" tint="0.79998168889431442"/>
        <bgColor rgb="FFBFBFBF"/>
      </patternFill>
    </fill>
    <fill>
      <patternFill patternType="solid">
        <fgColor theme="7" tint="0.79998168889431442"/>
        <bgColor rgb="FFFFFFFF"/>
      </patternFill>
    </fill>
    <fill>
      <patternFill patternType="solid">
        <fgColor theme="9" tint="0.79998168889431442"/>
        <bgColor rgb="FFD9D2E9"/>
      </patternFill>
    </fill>
    <fill>
      <patternFill patternType="solid">
        <fgColor theme="7" tint="0.79998168889431442"/>
        <bgColor rgb="FFF4CCCC"/>
      </patternFill>
    </fill>
    <fill>
      <patternFill patternType="solid">
        <fgColor theme="9" tint="0.79998168889431442"/>
        <bgColor rgb="FFC2D69B"/>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theme="0"/>
        <bgColor indexed="64"/>
      </patternFill>
    </fill>
    <fill>
      <patternFill patternType="solid">
        <fgColor theme="0"/>
        <bgColor rgb="FFDAEEF3"/>
      </patternFill>
    </fill>
    <fill>
      <patternFill patternType="solid">
        <fgColor theme="0"/>
        <bgColor rgb="FFFDE9D9"/>
      </patternFill>
    </fill>
    <fill>
      <patternFill patternType="solid">
        <fgColor theme="4" tint="0.79998168889431442"/>
        <bgColor rgb="FFDAEEF3"/>
      </patternFill>
    </fill>
    <fill>
      <patternFill patternType="solid">
        <fgColor theme="6" tint="0.59999389629810485"/>
        <bgColor indexed="64"/>
      </patternFill>
    </fill>
  </fills>
  <borders count="8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bottom style="thin">
        <color rgb="FF000000"/>
      </bottom>
      <diagonal/>
    </border>
    <border>
      <left style="thin">
        <color rgb="FF000000"/>
      </left>
      <right style="medium">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right/>
      <top/>
      <bottom style="medium">
        <color auto="1"/>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auto="1"/>
      </left>
      <right/>
      <top style="thin">
        <color rgb="FF000000"/>
      </top>
      <bottom style="thin">
        <color auto="1"/>
      </bottom>
      <diagonal/>
    </border>
    <border>
      <left/>
      <right/>
      <top style="thin">
        <color rgb="FF000000"/>
      </top>
      <bottom style="thin">
        <color auto="1"/>
      </bottom>
      <diagonal/>
    </border>
    <border>
      <left/>
      <right style="medium">
        <color auto="1"/>
      </right>
      <top style="thin">
        <color rgb="FF000000"/>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medium">
        <color auto="1"/>
      </right>
      <top style="thin">
        <color auto="1"/>
      </top>
      <bottom style="thin">
        <color rgb="FF000000"/>
      </bottom>
      <diagonal/>
    </border>
    <border>
      <left/>
      <right style="medium">
        <color auto="1"/>
      </right>
      <top style="thin">
        <color rgb="FF000000"/>
      </top>
      <bottom style="thin">
        <color rgb="FF000000"/>
      </bottom>
      <diagonal/>
    </border>
    <border>
      <left style="thin">
        <color rgb="FF000000"/>
      </left>
      <right/>
      <top style="thin">
        <color rgb="FF000000"/>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style="thin">
        <color rgb="FF000000"/>
      </left>
      <right/>
      <top style="medium">
        <color auto="1"/>
      </top>
      <bottom style="medium">
        <color auto="1"/>
      </bottom>
      <diagonal/>
    </border>
  </borders>
  <cellStyleXfs count="15">
    <xf numFmtId="0" fontId="0" fillId="0" borderId="0"/>
    <xf numFmtId="0" fontId="5" fillId="0" borderId="9"/>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1" fillId="0" borderId="9"/>
    <xf numFmtId="9" fontId="60" fillId="0" borderId="0" applyFont="0" applyFill="0" applyBorder="0" applyAlignment="0" applyProtection="0"/>
    <xf numFmtId="0" fontId="5" fillId="0" borderId="9"/>
    <xf numFmtId="0" fontId="60" fillId="0" borderId="9"/>
    <xf numFmtId="43" fontId="60" fillId="0" borderId="9" applyFont="0" applyFill="0" applyBorder="0" applyAlignment="0" applyProtection="0"/>
  </cellStyleXfs>
  <cellXfs count="687">
    <xf numFmtId="0" fontId="0" fillId="0" borderId="0" xfId="0"/>
    <xf numFmtId="0" fontId="2" fillId="0" borderId="1" xfId="0" applyFont="1" applyBorder="1" applyAlignment="1">
      <alignment vertical="center"/>
    </xf>
    <xf numFmtId="0" fontId="6" fillId="0" borderId="1" xfId="0" applyFont="1" applyBorder="1" applyAlignment="1">
      <alignment vertical="top" wrapText="1"/>
    </xf>
    <xf numFmtId="0" fontId="8" fillId="0" borderId="1" xfId="0" applyFont="1" applyBorder="1"/>
    <xf numFmtId="0" fontId="0" fillId="0" borderId="0" xfId="0"/>
    <xf numFmtId="0" fontId="23" fillId="0" borderId="0" xfId="0" applyFont="1"/>
    <xf numFmtId="0" fontId="24" fillId="0" borderId="1" xfId="0" applyFont="1" applyBorder="1" applyAlignment="1">
      <alignment vertical="center" wrapText="1"/>
    </xf>
    <xf numFmtId="0" fontId="24" fillId="0" borderId="1" xfId="0" applyFont="1" applyBorder="1"/>
    <xf numFmtId="0" fontId="25" fillId="0" borderId="1" xfId="0" applyFont="1" applyBorder="1" applyAlignment="1">
      <alignment vertical="center"/>
    </xf>
    <xf numFmtId="0" fontId="22" fillId="0" borderId="1" xfId="0" applyFont="1" applyBorder="1"/>
    <xf numFmtId="0" fontId="25" fillId="0" borderId="1" xfId="0" applyFont="1" applyBorder="1"/>
    <xf numFmtId="0" fontId="24" fillId="0" borderId="25" xfId="0" applyFont="1" applyBorder="1" applyAlignment="1">
      <alignment vertical="center" wrapText="1"/>
    </xf>
    <xf numFmtId="0" fontId="24" fillId="0" borderId="26" xfId="0" applyFont="1" applyBorder="1" applyAlignment="1">
      <alignment vertical="center" wrapText="1"/>
    </xf>
    <xf numFmtId="0" fontId="25" fillId="0" borderId="1" xfId="0" applyFont="1" applyBorder="1" applyAlignment="1">
      <alignment horizontal="left" vertical="center"/>
    </xf>
    <xf numFmtId="0" fontId="23" fillId="0" borderId="0" xfId="0" applyFont="1" applyAlignment="1">
      <alignment horizontal="left"/>
    </xf>
    <xf numFmtId="0" fontId="24" fillId="0" borderId="1" xfId="0" applyFont="1" applyBorder="1" applyAlignment="1">
      <alignment horizontal="left" vertical="center" wrapText="1"/>
    </xf>
    <xf numFmtId="0" fontId="24" fillId="0" borderId="1" xfId="0" applyFont="1" applyBorder="1" applyAlignment="1">
      <alignment horizontal="left"/>
    </xf>
    <xf numFmtId="0" fontId="22" fillId="28" borderId="20" xfId="0" applyFont="1" applyFill="1" applyBorder="1" applyAlignment="1">
      <alignment horizontal="left" vertical="center" wrapText="1"/>
    </xf>
    <xf numFmtId="0" fontId="29" fillId="0" borderId="13" xfId="0" applyFont="1" applyBorder="1" applyAlignment="1">
      <alignment horizontal="left" vertical="top"/>
    </xf>
    <xf numFmtId="0" fontId="29" fillId="0" borderId="13" xfId="0" applyFont="1" applyBorder="1" applyAlignment="1">
      <alignment horizontal="left" vertical="center"/>
    </xf>
    <xf numFmtId="0" fontId="29" fillId="0" borderId="21" xfId="0" applyFont="1" applyBorder="1" applyAlignment="1">
      <alignment horizontal="left" vertical="center"/>
    </xf>
    <xf numFmtId="0" fontId="21" fillId="2" borderId="18" xfId="0" applyFont="1" applyFill="1" applyBorder="1" applyAlignment="1">
      <alignment vertical="center" wrapText="1"/>
    </xf>
    <xf numFmtId="0" fontId="21" fillId="2" borderId="12" xfId="0" applyFont="1" applyFill="1" applyBorder="1" applyAlignment="1">
      <alignment vertical="center" wrapText="1"/>
    </xf>
    <xf numFmtId="0" fontId="23" fillId="0" borderId="28" xfId="0" applyFont="1" applyBorder="1"/>
    <xf numFmtId="0" fontId="22" fillId="28" borderId="28" xfId="0" applyFont="1" applyFill="1" applyBorder="1" applyAlignment="1">
      <alignment horizontal="center" vertical="center" wrapText="1"/>
    </xf>
    <xf numFmtId="14" fontId="27" fillId="6" borderId="28" xfId="0" applyNumberFormat="1" applyFont="1" applyFill="1" applyBorder="1" applyAlignment="1">
      <alignment horizontal="center" vertical="center" wrapText="1"/>
    </xf>
    <xf numFmtId="0" fontId="25" fillId="0" borderId="28" xfId="0" applyFont="1" applyBorder="1"/>
    <xf numFmtId="0" fontId="21" fillId="2" borderId="27" xfId="0" applyFont="1" applyFill="1" applyBorder="1" applyAlignment="1">
      <alignment horizontal="left" vertical="center" wrapText="1"/>
    </xf>
    <xf numFmtId="0" fontId="23" fillId="0" borderId="29" xfId="0" applyFont="1" applyBorder="1"/>
    <xf numFmtId="0" fontId="22" fillId="28" borderId="27" xfId="0" applyFont="1" applyFill="1" applyBorder="1" applyAlignment="1">
      <alignment horizontal="center" vertical="center" wrapText="1"/>
    </xf>
    <xf numFmtId="0" fontId="27" fillId="5" borderId="27" xfId="0" applyFont="1" applyFill="1" applyBorder="1" applyAlignment="1">
      <alignment vertical="center" wrapText="1"/>
    </xf>
    <xf numFmtId="14" fontId="27" fillId="6" borderId="29" xfId="0" applyNumberFormat="1" applyFont="1" applyFill="1" applyBorder="1" applyAlignment="1">
      <alignment horizontal="center" vertical="center" wrapText="1"/>
    </xf>
    <xf numFmtId="0" fontId="25" fillId="0" borderId="29" xfId="0" applyFont="1" applyBorder="1"/>
    <xf numFmtId="0" fontId="34" fillId="0" borderId="27" xfId="0" applyFont="1" applyBorder="1" applyAlignment="1">
      <alignment vertical="center" wrapText="1"/>
    </xf>
    <xf numFmtId="0" fontId="21" fillId="2" borderId="33" xfId="0" applyFont="1" applyFill="1" applyBorder="1" applyAlignment="1">
      <alignment horizontal="left" vertical="center" wrapText="1"/>
    </xf>
    <xf numFmtId="0" fontId="34" fillId="0" borderId="1" xfId="0" applyFont="1" applyBorder="1"/>
    <xf numFmtId="0" fontId="34" fillId="0" borderId="1" xfId="0" applyFont="1" applyBorder="1" applyAlignment="1">
      <alignment horizontal="center" vertical="center"/>
    </xf>
    <xf numFmtId="0" fontId="34" fillId="0" borderId="1" xfId="0" applyFont="1" applyBorder="1" applyAlignment="1">
      <alignment horizontal="left" vertical="top" wrapText="1"/>
    </xf>
    <xf numFmtId="0" fontId="25" fillId="0" borderId="1" xfId="0" applyFont="1" applyBorder="1" applyAlignment="1">
      <alignment horizontal="left" vertical="top" wrapText="1"/>
    </xf>
    <xf numFmtId="0" fontId="41" fillId="0" borderId="28" xfId="0" applyFont="1" applyBorder="1" applyAlignment="1">
      <alignment horizontal="left" vertical="top" wrapText="1"/>
    </xf>
    <xf numFmtId="0" fontId="25" fillId="0" borderId="28" xfId="0" applyFont="1" applyBorder="1" applyAlignment="1">
      <alignment horizontal="left" vertical="top" wrapText="1"/>
    </xf>
    <xf numFmtId="0" fontId="23" fillId="0" borderId="28" xfId="0" applyFont="1" applyBorder="1" applyAlignment="1">
      <alignment horizontal="left" vertical="top" wrapText="1"/>
    </xf>
    <xf numFmtId="0" fontId="34" fillId="0" borderId="28" xfId="0" applyFont="1" applyBorder="1" applyAlignment="1">
      <alignment horizontal="left" vertical="top" wrapText="1"/>
    </xf>
    <xf numFmtId="0" fontId="27" fillId="0" borderId="28" xfId="0" applyFont="1" applyBorder="1" applyAlignment="1">
      <alignment horizontal="left" vertical="top" wrapText="1"/>
    </xf>
    <xf numFmtId="0" fontId="41" fillId="0" borderId="27" xfId="0" applyFont="1" applyBorder="1" applyAlignment="1">
      <alignment horizontal="left" vertical="top" wrapText="1"/>
    </xf>
    <xf numFmtId="0" fontId="23" fillId="0" borderId="29" xfId="0" applyFont="1" applyBorder="1" applyAlignment="1">
      <alignment horizontal="left" vertical="top" wrapText="1"/>
    </xf>
    <xf numFmtId="0" fontId="34" fillId="0" borderId="29" xfId="0" applyFont="1" applyBorder="1" applyAlignment="1">
      <alignment horizontal="left" vertical="top" wrapText="1"/>
    </xf>
    <xf numFmtId="0" fontId="41" fillId="0" borderId="30" xfId="0" applyFont="1" applyBorder="1" applyAlignment="1">
      <alignment horizontal="left" vertical="top" wrapText="1"/>
    </xf>
    <xf numFmtId="0" fontId="25" fillId="0" borderId="31" xfId="0" applyFont="1" applyBorder="1" applyAlignment="1">
      <alignment horizontal="left" vertical="top" wrapText="1"/>
    </xf>
    <xf numFmtId="14" fontId="25" fillId="0" borderId="31" xfId="0" applyNumberFormat="1" applyFont="1" applyBorder="1" applyAlignment="1">
      <alignment vertical="top" wrapText="1"/>
    </xf>
    <xf numFmtId="0" fontId="41" fillId="0" borderId="31" xfId="0" applyFont="1" applyBorder="1" applyAlignment="1">
      <alignment horizontal="left" vertical="top" wrapText="1"/>
    </xf>
    <xf numFmtId="0" fontId="21" fillId="28" borderId="28" xfId="0" applyFont="1" applyFill="1" applyBorder="1" applyAlignment="1">
      <alignment horizontal="center" vertical="center" wrapText="1"/>
    </xf>
    <xf numFmtId="0" fontId="21" fillId="28" borderId="29" xfId="0" applyFont="1" applyFill="1" applyBorder="1" applyAlignment="1">
      <alignment horizontal="center" vertical="center" wrapText="1"/>
    </xf>
    <xf numFmtId="0" fontId="34" fillId="0" borderId="9" xfId="0" applyFont="1" applyBorder="1" applyAlignment="1">
      <alignment horizontal="left" vertical="top" wrapText="1"/>
    </xf>
    <xf numFmtId="0" fontId="32" fillId="2" borderId="33" xfId="0" applyFont="1" applyFill="1" applyBorder="1" applyAlignment="1">
      <alignment horizontal="left" vertical="center" wrapText="1"/>
    </xf>
    <xf numFmtId="0" fontId="23" fillId="0" borderId="31" xfId="0" applyFont="1" applyBorder="1" applyAlignment="1">
      <alignment horizontal="left" vertical="top" wrapText="1"/>
    </xf>
    <xf numFmtId="0" fontId="34" fillId="0" borderId="32" xfId="0" applyFont="1" applyBorder="1" applyAlignment="1">
      <alignment horizontal="left" vertical="top" wrapText="1"/>
    </xf>
    <xf numFmtId="0" fontId="41" fillId="0" borderId="25" xfId="0" applyFont="1" applyBorder="1" applyAlignment="1">
      <alignment horizontal="left" vertical="center" wrapText="1"/>
    </xf>
    <xf numFmtId="0" fontId="27" fillId="30" borderId="28" xfId="0" applyFont="1" applyFill="1" applyBorder="1" applyAlignment="1">
      <alignment horizontal="center" vertical="center" wrapText="1"/>
    </xf>
    <xf numFmtId="0" fontId="34" fillId="0" borderId="1" xfId="0" applyFont="1" applyBorder="1" applyAlignment="1">
      <alignment horizontal="center" vertical="center" wrapText="1"/>
    </xf>
    <xf numFmtId="0" fontId="25" fillId="0" borderId="9" xfId="0" applyFont="1" applyBorder="1"/>
    <xf numFmtId="0" fontId="25" fillId="0" borderId="31" xfId="0" applyFont="1" applyBorder="1"/>
    <xf numFmtId="0" fontId="25" fillId="0" borderId="32" xfId="0" applyFont="1" applyBorder="1"/>
    <xf numFmtId="0" fontId="34" fillId="0" borderId="9" xfId="0" applyFont="1" applyBorder="1"/>
    <xf numFmtId="0" fontId="38" fillId="0" borderId="1" xfId="0" applyFont="1" applyBorder="1" applyAlignment="1">
      <alignment vertical="top" wrapText="1"/>
    </xf>
    <xf numFmtId="0" fontId="3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39" fillId="34" borderId="28" xfId="0" applyFont="1" applyFill="1" applyBorder="1" applyAlignment="1">
      <alignment horizontal="center" vertical="center" wrapText="1"/>
    </xf>
    <xf numFmtId="0" fontId="39" fillId="34" borderId="27" xfId="0" applyFont="1" applyFill="1" applyBorder="1" applyAlignment="1">
      <alignment horizontal="center" vertical="center" wrapText="1"/>
    </xf>
    <xf numFmtId="0" fontId="39" fillId="34" borderId="29" xfId="0" applyFont="1" applyFill="1" applyBorder="1" applyAlignment="1">
      <alignment horizontal="center" vertical="center" wrapText="1"/>
    </xf>
    <xf numFmtId="0" fontId="23" fillId="0" borderId="27" xfId="0" applyFont="1" applyBorder="1" applyAlignment="1">
      <alignment horizontal="left" vertical="top" wrapText="1"/>
    </xf>
    <xf numFmtId="0" fontId="10" fillId="34" borderId="28" xfId="0" applyFont="1" applyFill="1" applyBorder="1" applyAlignment="1">
      <alignment vertical="center" wrapText="1"/>
    </xf>
    <xf numFmtId="0" fontId="11" fillId="0" borderId="28" xfId="0" applyFont="1" applyBorder="1" applyAlignment="1">
      <alignment horizontal="left" vertical="top" wrapText="1"/>
    </xf>
    <xf numFmtId="0" fontId="12" fillId="0" borderId="28" xfId="0" applyFont="1" applyBorder="1" applyAlignment="1">
      <alignment horizontal="left" vertical="top" wrapText="1"/>
    </xf>
    <xf numFmtId="0" fontId="13" fillId="0" borderId="28" xfId="0" applyFont="1" applyBorder="1" applyAlignment="1">
      <alignment horizontal="left" vertical="top" wrapText="1"/>
    </xf>
    <xf numFmtId="0" fontId="18" fillId="0" borderId="28" xfId="0" applyFont="1" applyBorder="1" applyAlignment="1">
      <alignment horizontal="left"/>
    </xf>
    <xf numFmtId="0" fontId="19" fillId="2" borderId="27" xfId="0" applyFont="1" applyFill="1" applyBorder="1" applyAlignment="1">
      <alignment horizontal="left" vertical="center" wrapText="1"/>
    </xf>
    <xf numFmtId="0" fontId="9" fillId="34" borderId="27" xfId="0" applyFont="1" applyFill="1" applyBorder="1" applyAlignment="1">
      <alignment vertical="center" wrapText="1"/>
    </xf>
    <xf numFmtId="0" fontId="9" fillId="34" borderId="29" xfId="0" applyFont="1" applyFill="1" applyBorder="1" applyAlignment="1">
      <alignment vertical="center" wrapText="1"/>
    </xf>
    <xf numFmtId="0" fontId="11" fillId="0" borderId="27" xfId="0" applyFont="1" applyBorder="1" applyAlignment="1">
      <alignment horizontal="left" vertical="top" wrapText="1"/>
    </xf>
    <xf numFmtId="0" fontId="11" fillId="0" borderId="29" xfId="0" applyFont="1" applyBorder="1" applyAlignment="1">
      <alignment horizontal="left" vertical="top" wrapText="1"/>
    </xf>
    <xf numFmtId="0" fontId="3" fillId="0" borderId="27" xfId="0" applyFont="1" applyBorder="1" applyAlignment="1">
      <alignment horizontal="left" vertical="center"/>
    </xf>
    <xf numFmtId="0" fontId="13" fillId="0" borderId="29" xfId="0" applyFont="1" applyBorder="1" applyAlignment="1">
      <alignment horizontal="left" vertical="top" wrapText="1"/>
    </xf>
    <xf numFmtId="0" fontId="14" fillId="0" borderId="27" xfId="0" applyFont="1" applyBorder="1" applyAlignment="1">
      <alignment horizontal="left" wrapText="1"/>
    </xf>
    <xf numFmtId="0" fontId="15" fillId="0" borderId="29" xfId="0" applyFont="1" applyBorder="1" applyAlignment="1">
      <alignment horizontal="left" vertical="top" wrapText="1"/>
    </xf>
    <xf numFmtId="0" fontId="15" fillId="0" borderId="27" xfId="0" applyFont="1" applyBorder="1" applyAlignment="1">
      <alignment horizontal="left" vertical="top" wrapText="1"/>
    </xf>
    <xf numFmtId="0" fontId="16" fillId="0" borderId="29" xfId="0" applyFont="1" applyBorder="1" applyAlignment="1">
      <alignment horizontal="left" vertical="top" wrapText="1"/>
    </xf>
    <xf numFmtId="0" fontId="17" fillId="0" borderId="29" xfId="0" applyFont="1" applyBorder="1" applyAlignment="1">
      <alignment horizontal="left" vertical="center" wrapText="1"/>
    </xf>
    <xf numFmtId="0" fontId="18" fillId="0" borderId="27" xfId="0" applyFont="1" applyBorder="1" applyAlignment="1">
      <alignment horizontal="left"/>
    </xf>
    <xf numFmtId="0" fontId="18" fillId="0" borderId="2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27" fillId="0" borderId="1" xfId="0" applyFont="1" applyBorder="1" applyAlignment="1">
      <alignment horizontal="left" vertical="center"/>
    </xf>
    <xf numFmtId="0" fontId="29" fillId="0" borderId="1" xfId="0" applyFont="1" applyBorder="1"/>
    <xf numFmtId="0" fontId="24" fillId="0" borderId="0" xfId="0" applyFont="1"/>
    <xf numFmtId="0" fontId="29" fillId="0" borderId="1" xfId="0" applyFont="1" applyBorder="1" applyAlignment="1">
      <alignment vertical="center"/>
    </xf>
    <xf numFmtId="0" fontId="27" fillId="26" borderId="28" xfId="0" applyFont="1" applyFill="1" applyBorder="1" applyAlignment="1">
      <alignment horizontal="left" vertical="center" wrapText="1"/>
    </xf>
    <xf numFmtId="18" fontId="25" fillId="0" borderId="28" xfId="0" applyNumberFormat="1" applyFont="1" applyBorder="1" applyAlignment="1">
      <alignment horizontal="left" vertical="top" wrapText="1"/>
    </xf>
    <xf numFmtId="20" fontId="25" fillId="0" borderId="28" xfId="0" applyNumberFormat="1" applyFont="1" applyBorder="1" applyAlignment="1">
      <alignment horizontal="left" vertical="top" wrapText="1"/>
    </xf>
    <xf numFmtId="0" fontId="27" fillId="26" borderId="27" xfId="0" applyFont="1" applyFill="1" applyBorder="1" applyAlignment="1">
      <alignment horizontal="left" vertical="center" wrapText="1"/>
    </xf>
    <xf numFmtId="0" fontId="27" fillId="26" borderId="29" xfId="0" applyFont="1" applyFill="1" applyBorder="1" applyAlignment="1">
      <alignment horizontal="left" vertical="center" wrapText="1"/>
    </xf>
    <xf numFmtId="14" fontId="25" fillId="0" borderId="27" xfId="0" applyNumberFormat="1" applyFont="1" applyBorder="1" applyAlignment="1">
      <alignment horizontal="left" vertical="top" wrapText="1"/>
    </xf>
    <xf numFmtId="0" fontId="25" fillId="0" borderId="29" xfId="0" applyFont="1" applyBorder="1" applyAlignment="1">
      <alignment horizontal="left" vertical="top" wrapText="1"/>
    </xf>
    <xf numFmtId="0" fontId="25" fillId="0" borderId="9" xfId="0" applyFont="1" applyBorder="1" applyAlignment="1">
      <alignment horizontal="left" vertical="top" wrapText="1"/>
    </xf>
    <xf numFmtId="0" fontId="25" fillId="0" borderId="1" xfId="0" applyFont="1" applyBorder="1" applyAlignment="1">
      <alignment wrapText="1"/>
    </xf>
    <xf numFmtId="0" fontId="26" fillId="37" borderId="28" xfId="0" applyFont="1" applyFill="1" applyBorder="1" applyAlignment="1">
      <alignment horizontal="center" vertical="center" wrapText="1"/>
    </xf>
    <xf numFmtId="0" fontId="26" fillId="37" borderId="29" xfId="0" applyFont="1" applyFill="1" applyBorder="1" applyAlignment="1">
      <alignment horizontal="center" vertical="center" wrapText="1"/>
    </xf>
    <xf numFmtId="0" fontId="26" fillId="37" borderId="27" xfId="0" applyFont="1" applyFill="1" applyBorder="1" applyAlignment="1">
      <alignment horizontal="center" vertical="center" wrapText="1"/>
    </xf>
    <xf numFmtId="0" fontId="23" fillId="0" borderId="0" xfId="0" applyFont="1" applyAlignment="1">
      <alignment vertical="center"/>
    </xf>
    <xf numFmtId="0" fontId="23" fillId="0" borderId="27" xfId="0" applyFont="1" applyBorder="1"/>
    <xf numFmtId="0" fontId="23" fillId="0" borderId="30" xfId="0" applyFont="1" applyBorder="1"/>
    <xf numFmtId="0" fontId="23" fillId="0" borderId="31" xfId="0" applyFont="1" applyBorder="1"/>
    <xf numFmtId="0" fontId="23" fillId="0" borderId="32" xfId="0" applyFont="1" applyBorder="1"/>
    <xf numFmtId="0" fontId="39" fillId="31" borderId="28" xfId="0" applyFont="1" applyFill="1" applyBorder="1" applyAlignment="1">
      <alignment vertical="center"/>
    </xf>
    <xf numFmtId="0" fontId="26" fillId="38" borderId="28" xfId="0" applyFont="1" applyFill="1" applyBorder="1" applyAlignment="1">
      <alignment horizontal="center" vertical="center" wrapText="1"/>
    </xf>
    <xf numFmtId="0" fontId="26" fillId="38" borderId="29" xfId="0" applyFont="1" applyFill="1" applyBorder="1" applyAlignment="1">
      <alignment horizontal="center" vertical="center" wrapText="1"/>
    </xf>
    <xf numFmtId="0" fontId="37" fillId="3" borderId="2" xfId="0" applyFont="1" applyFill="1" applyBorder="1" applyAlignment="1">
      <alignment wrapText="1"/>
    </xf>
    <xf numFmtId="0" fontId="34" fillId="0" borderId="28" xfId="0" applyFont="1" applyBorder="1" applyAlignment="1">
      <alignment vertical="center" wrapText="1"/>
    </xf>
    <xf numFmtId="0" fontId="23" fillId="0" borderId="28" xfId="0" applyFont="1" applyBorder="1" applyAlignment="1">
      <alignment vertical="center"/>
    </xf>
    <xf numFmtId="0" fontId="29" fillId="0" borderId="28" xfId="0" applyFont="1" applyBorder="1" applyAlignment="1">
      <alignment vertical="center" wrapText="1"/>
    </xf>
    <xf numFmtId="0" fontId="25" fillId="0" borderId="28" xfId="0" applyFont="1" applyBorder="1" applyAlignment="1">
      <alignment vertical="center" wrapText="1"/>
    </xf>
    <xf numFmtId="0" fontId="22" fillId="2" borderId="28" xfId="0" applyFont="1" applyFill="1" applyBorder="1" applyAlignment="1">
      <alignment horizontal="right" vertical="center" wrapText="1"/>
    </xf>
    <xf numFmtId="0" fontId="26" fillId="2" borderId="28" xfId="0" applyFont="1" applyFill="1" applyBorder="1" applyAlignment="1">
      <alignment vertical="center" wrapText="1"/>
    </xf>
    <xf numFmtId="0" fontId="22" fillId="2" borderId="28" xfId="0" applyFont="1" applyFill="1" applyBorder="1" applyAlignment="1">
      <alignment vertical="center" wrapText="1"/>
    </xf>
    <xf numFmtId="0" fontId="34" fillId="0" borderId="28" xfId="0" applyFont="1" applyBorder="1" applyAlignment="1">
      <alignment vertical="top" wrapText="1"/>
    </xf>
    <xf numFmtId="0" fontId="29" fillId="0" borderId="28" xfId="0" applyFont="1" applyBorder="1" applyAlignment="1">
      <alignment vertical="top" wrapText="1"/>
    </xf>
    <xf numFmtId="0" fontId="21" fillId="2" borderId="27" xfId="0" applyFont="1" applyFill="1" applyBorder="1" applyAlignment="1">
      <alignment horizontal="right" vertical="center" wrapText="1"/>
    </xf>
    <xf numFmtId="0" fontId="22" fillId="6" borderId="27" xfId="0" applyFont="1" applyFill="1" applyBorder="1" applyAlignment="1">
      <alignment horizontal="right" vertical="center" wrapText="1"/>
    </xf>
    <xf numFmtId="0" fontId="22" fillId="41" borderId="27" xfId="0" applyFont="1" applyFill="1" applyBorder="1" applyAlignment="1">
      <alignment vertical="center" wrapText="1"/>
    </xf>
    <xf numFmtId="0" fontId="29" fillId="0" borderId="29" xfId="0" applyFont="1" applyBorder="1" applyAlignment="1">
      <alignment vertical="center" wrapText="1"/>
    </xf>
    <xf numFmtId="0" fontId="27" fillId="40" borderId="27" xfId="0" applyFont="1" applyFill="1" applyBorder="1" applyAlignment="1">
      <alignment vertical="center" wrapText="1"/>
    </xf>
    <xf numFmtId="0" fontId="22" fillId="36" borderId="27" xfId="0" applyFont="1" applyFill="1" applyBorder="1" applyAlignment="1">
      <alignment vertical="center" wrapText="1"/>
    </xf>
    <xf numFmtId="0" fontId="22" fillId="2" borderId="27" xfId="0" applyFont="1" applyFill="1" applyBorder="1" applyAlignment="1">
      <alignment horizontal="right" vertical="center" wrapText="1"/>
    </xf>
    <xf numFmtId="0" fontId="22" fillId="2" borderId="29" xfId="0" applyFont="1" applyFill="1" applyBorder="1" applyAlignment="1">
      <alignment horizontal="right" vertical="center" wrapText="1"/>
    </xf>
    <xf numFmtId="0" fontId="33" fillId="40" borderId="27" xfId="0" applyFont="1" applyFill="1" applyBorder="1" applyAlignment="1">
      <alignment vertical="center" wrapText="1"/>
    </xf>
    <xf numFmtId="0" fontId="26" fillId="2" borderId="29" xfId="0" applyFont="1" applyFill="1" applyBorder="1" applyAlignment="1">
      <alignment vertical="center" wrapText="1"/>
    </xf>
    <xf numFmtId="0" fontId="22" fillId="2" borderId="29" xfId="0" applyFont="1" applyFill="1" applyBorder="1" applyAlignment="1">
      <alignment vertical="center" wrapText="1"/>
    </xf>
    <xf numFmtId="0" fontId="25" fillId="0" borderId="27" xfId="0" applyFont="1" applyBorder="1" applyAlignment="1">
      <alignment vertical="top" wrapText="1"/>
    </xf>
    <xf numFmtId="0" fontId="34" fillId="0" borderId="27" xfId="0" applyFont="1" applyBorder="1" applyAlignment="1">
      <alignment vertical="top" wrapText="1"/>
    </xf>
    <xf numFmtId="0" fontId="29" fillId="0" borderId="29" xfId="0" applyFont="1" applyBorder="1" applyAlignment="1">
      <alignment vertical="top" wrapText="1"/>
    </xf>
    <xf numFmtId="0" fontId="21" fillId="2" borderId="33" xfId="0" applyFont="1" applyFill="1" applyBorder="1" applyAlignment="1">
      <alignment horizontal="right" vertical="center" wrapText="1"/>
    </xf>
    <xf numFmtId="0" fontId="33" fillId="40" borderId="27" xfId="0" applyFont="1" applyFill="1" applyBorder="1" applyAlignment="1">
      <alignment horizontal="left" vertical="center" wrapText="1"/>
    </xf>
    <xf numFmtId="0" fontId="22" fillId="26" borderId="28" xfId="0" applyFont="1" applyFill="1" applyBorder="1" applyAlignment="1">
      <alignment horizontal="center" vertical="center" wrapText="1"/>
    </xf>
    <xf numFmtId="0" fontId="29" fillId="7" borderId="28" xfId="0" applyFont="1" applyFill="1" applyBorder="1" applyAlignment="1">
      <alignment horizontal="left" vertical="center"/>
    </xf>
    <xf numFmtId="0" fontId="22" fillId="26" borderId="27" xfId="0" applyFont="1" applyFill="1" applyBorder="1" applyAlignment="1">
      <alignment horizontal="center" vertical="center" wrapText="1"/>
    </xf>
    <xf numFmtId="0" fontId="22" fillId="26" borderId="29" xfId="0" applyFont="1" applyFill="1" applyBorder="1" applyAlignment="1">
      <alignment horizontal="center" vertical="center" wrapText="1"/>
    </xf>
    <xf numFmtId="0" fontId="25" fillId="0" borderId="27" xfId="0" applyFont="1" applyBorder="1" applyAlignment="1">
      <alignment vertical="center" wrapText="1"/>
    </xf>
    <xf numFmtId="0" fontId="29" fillId="7" borderId="29" xfId="0" applyFont="1" applyFill="1" applyBorder="1" applyAlignment="1">
      <alignment horizontal="left" vertical="center"/>
    </xf>
    <xf numFmtId="0" fontId="25" fillId="0" borderId="30" xfId="0" applyFont="1" applyBorder="1" applyAlignment="1">
      <alignment vertical="center" wrapText="1"/>
    </xf>
    <xf numFmtId="0" fontId="29" fillId="7" borderId="31" xfId="0" applyFont="1" applyFill="1" applyBorder="1" applyAlignment="1">
      <alignment horizontal="left" vertical="center"/>
    </xf>
    <xf numFmtId="0" fontId="29" fillId="7" borderId="32" xfId="0" applyFont="1" applyFill="1" applyBorder="1" applyAlignment="1">
      <alignment horizontal="left" vertical="center"/>
    </xf>
    <xf numFmtId="0" fontId="25" fillId="3" borderId="3" xfId="0" applyFont="1" applyFill="1" applyBorder="1" applyAlignment="1">
      <alignment horizontal="left"/>
    </xf>
    <xf numFmtId="164" fontId="21" fillId="3" borderId="5" xfId="0" applyNumberFormat="1" applyFont="1" applyFill="1" applyBorder="1" applyAlignment="1">
      <alignment wrapText="1"/>
    </xf>
    <xf numFmtId="3" fontId="24" fillId="3" borderId="7" xfId="0" applyNumberFormat="1" applyFont="1" applyFill="1" applyBorder="1"/>
    <xf numFmtId="0" fontId="21" fillId="3" borderId="8" xfId="0" applyFont="1" applyFill="1" applyBorder="1"/>
    <xf numFmtId="1" fontId="24" fillId="3" borderId="9" xfId="0" applyNumberFormat="1" applyFont="1" applyFill="1" applyBorder="1"/>
    <xf numFmtId="165" fontId="39" fillId="49" borderId="28" xfId="0" applyNumberFormat="1" applyFont="1" applyFill="1" applyBorder="1" applyAlignment="1">
      <alignment horizontal="center" wrapText="1"/>
    </xf>
    <xf numFmtId="165" fontId="23" fillId="0" borderId="28" xfId="0" applyNumberFormat="1" applyFont="1" applyBorder="1" applyAlignment="1">
      <alignment horizontal="center" wrapText="1"/>
    </xf>
    <xf numFmtId="0" fontId="23" fillId="3" borderId="28" xfId="0" applyFont="1" applyFill="1" applyBorder="1" applyAlignment="1">
      <alignment horizontal="center" wrapText="1"/>
    </xf>
    <xf numFmtId="165" fontId="23" fillId="3" borderId="28" xfId="0" applyNumberFormat="1" applyFont="1" applyFill="1" applyBorder="1" applyAlignment="1">
      <alignment horizontal="center" wrapText="1"/>
    </xf>
    <xf numFmtId="1" fontId="23" fillId="0" borderId="28" xfId="0" applyNumberFormat="1" applyFont="1" applyBorder="1" applyAlignment="1">
      <alignment horizontal="center" wrapText="1"/>
    </xf>
    <xf numFmtId="2" fontId="23" fillId="0" borderId="28" xfId="0" applyNumberFormat="1" applyFont="1" applyBorder="1" applyAlignment="1">
      <alignment horizontal="center" wrapText="1"/>
    </xf>
    <xf numFmtId="0" fontId="24" fillId="0" borderId="27" xfId="0" applyFont="1" applyBorder="1" applyAlignment="1">
      <alignment wrapText="1"/>
    </xf>
    <xf numFmtId="3" fontId="24" fillId="0" borderId="27" xfId="0" applyNumberFormat="1" applyFont="1" applyBorder="1" applyAlignment="1">
      <alignment wrapText="1"/>
    </xf>
    <xf numFmtId="0" fontId="24" fillId="3" borderId="27" xfId="0" applyFont="1" applyFill="1" applyBorder="1" applyAlignment="1">
      <alignment horizontal="left" wrapText="1"/>
    </xf>
    <xf numFmtId="1" fontId="24" fillId="0" borderId="27" xfId="0" applyNumberFormat="1" applyFont="1" applyBorder="1" applyAlignment="1">
      <alignment wrapText="1"/>
    </xf>
    <xf numFmtId="165" fontId="39" fillId="49" borderId="28" xfId="0" applyNumberFormat="1" applyFont="1" applyFill="1" applyBorder="1" applyAlignment="1">
      <alignment horizontal="center"/>
    </xf>
    <xf numFmtId="165" fontId="39" fillId="51" borderId="28" xfId="0" applyNumberFormat="1" applyFont="1" applyFill="1" applyBorder="1" applyAlignment="1">
      <alignment horizontal="center" wrapText="1"/>
    </xf>
    <xf numFmtId="0" fontId="29" fillId="3" borderId="9" xfId="0" applyFont="1" applyFill="1" applyBorder="1"/>
    <xf numFmtId="0" fontId="24" fillId="3" borderId="9" xfId="0" applyFont="1" applyFill="1" applyBorder="1" applyAlignment="1">
      <alignment vertical="top" wrapText="1"/>
    </xf>
    <xf numFmtId="0" fontId="21" fillId="3" borderId="9" xfId="0" applyFont="1" applyFill="1" applyBorder="1" applyAlignment="1">
      <alignment vertical="center" wrapText="1"/>
    </xf>
    <xf numFmtId="0" fontId="23" fillId="0" borderId="28" xfId="0" applyFont="1" applyBorder="1" applyAlignment="1">
      <alignment horizontal="center" wrapText="1"/>
    </xf>
    <xf numFmtId="3" fontId="23" fillId="0" borderId="28" xfId="0" applyNumberFormat="1" applyFont="1" applyBorder="1" applyAlignment="1">
      <alignment horizontal="center" wrapText="1"/>
    </xf>
    <xf numFmtId="0" fontId="29" fillId="0" borderId="28" xfId="0" applyFont="1" applyBorder="1" applyAlignment="1">
      <alignment horizontal="center" wrapText="1"/>
    </xf>
    <xf numFmtId="0" fontId="34" fillId="3" borderId="28" xfId="0" applyFont="1" applyFill="1" applyBorder="1" applyAlignment="1">
      <alignment horizontal="center" wrapText="1"/>
    </xf>
    <xf numFmtId="165" fontId="34" fillId="3" borderId="28" xfId="0" applyNumberFormat="1" applyFont="1" applyFill="1" applyBorder="1" applyAlignment="1">
      <alignment horizontal="center" wrapText="1"/>
    </xf>
    <xf numFmtId="0" fontId="29" fillId="3" borderId="47" xfId="0" applyFont="1" applyFill="1" applyBorder="1"/>
    <xf numFmtId="0" fontId="25" fillId="3" borderId="9" xfId="0" applyFont="1" applyFill="1" applyBorder="1" applyAlignment="1">
      <alignment horizontal="left"/>
    </xf>
    <xf numFmtId="0" fontId="25" fillId="3" borderId="47" xfId="0" applyFont="1" applyFill="1" applyBorder="1" applyAlignment="1">
      <alignment horizontal="left"/>
    </xf>
    <xf numFmtId="0" fontId="21" fillId="3" borderId="47" xfId="0" applyFont="1" applyFill="1" applyBorder="1" applyAlignment="1">
      <alignment vertical="center" wrapText="1"/>
    </xf>
    <xf numFmtId="164" fontId="39" fillId="51" borderId="28" xfId="0" applyNumberFormat="1" applyFont="1" applyFill="1" applyBorder="1" applyAlignment="1">
      <alignment horizontal="center" wrapText="1"/>
    </xf>
    <xf numFmtId="164" fontId="39" fillId="51" borderId="28" xfId="0" applyNumberFormat="1" applyFont="1" applyFill="1" applyBorder="1" applyAlignment="1">
      <alignment horizontal="center" vertical="top" wrapText="1"/>
    </xf>
    <xf numFmtId="164" fontId="21" fillId="51" borderId="29" xfId="0" applyNumberFormat="1" applyFont="1" applyFill="1" applyBorder="1" applyAlignment="1">
      <alignment horizontal="left" vertical="top" wrapText="1"/>
    </xf>
    <xf numFmtId="164" fontId="21" fillId="51" borderId="27" xfId="0" applyNumberFormat="1" applyFont="1" applyFill="1" applyBorder="1" applyAlignment="1">
      <alignment wrapText="1"/>
    </xf>
    <xf numFmtId="164" fontId="21" fillId="51" borderId="28" xfId="0" applyNumberFormat="1" applyFont="1" applyFill="1" applyBorder="1" applyAlignment="1">
      <alignment horizontal="left" vertical="top" wrapText="1"/>
    </xf>
    <xf numFmtId="0" fontId="24" fillId="49" borderId="27" xfId="0" applyFont="1" applyFill="1" applyBorder="1" applyAlignment="1">
      <alignment wrapText="1"/>
    </xf>
    <xf numFmtId="0" fontId="23" fillId="49" borderId="28" xfId="0" applyFont="1" applyFill="1" applyBorder="1" applyAlignment="1">
      <alignment horizontal="center" wrapText="1"/>
    </xf>
    <xf numFmtId="165" fontId="23" fillId="49" borderId="28" xfId="0" applyNumberFormat="1" applyFont="1" applyFill="1" applyBorder="1" applyAlignment="1">
      <alignment horizontal="center" wrapText="1"/>
    </xf>
    <xf numFmtId="0" fontId="39" fillId="49" borderId="28" xfId="0" applyFont="1" applyFill="1" applyBorder="1" applyAlignment="1">
      <alignment horizontal="center" wrapText="1"/>
    </xf>
    <xf numFmtId="0" fontId="21" fillId="49" borderId="27" xfId="0" applyFont="1" applyFill="1" applyBorder="1" applyAlignment="1">
      <alignment wrapText="1"/>
    </xf>
    <xf numFmtId="0" fontId="21" fillId="49" borderId="28" xfId="0" applyFont="1" applyFill="1" applyBorder="1" applyAlignment="1">
      <alignment horizontal="center" wrapText="1"/>
    </xf>
    <xf numFmtId="164" fontId="39" fillId="9" borderId="28" xfId="0" applyNumberFormat="1" applyFont="1" applyFill="1" applyBorder="1" applyAlignment="1">
      <alignment horizontal="left" vertical="center" wrapText="1"/>
    </xf>
    <xf numFmtId="165" fontId="39" fillId="9" borderId="28" xfId="0" applyNumberFormat="1" applyFont="1" applyFill="1" applyBorder="1" applyAlignment="1">
      <alignment horizontal="left" vertical="center" wrapText="1"/>
    </xf>
    <xf numFmtId="0" fontId="23" fillId="19" borderId="28" xfId="0" applyFont="1" applyFill="1" applyBorder="1" applyAlignment="1">
      <alignment horizontal="left" vertical="center"/>
    </xf>
    <xf numFmtId="165" fontId="23" fillId="19" borderId="28" xfId="0" applyNumberFormat="1" applyFont="1" applyFill="1" applyBorder="1" applyAlignment="1">
      <alignment horizontal="left" vertical="center" wrapText="1"/>
    </xf>
    <xf numFmtId="0" fontId="29" fillId="19" borderId="28" xfId="0" applyFont="1" applyFill="1" applyBorder="1" applyAlignment="1">
      <alignment horizontal="left" vertical="center"/>
    </xf>
    <xf numFmtId="0" fontId="23" fillId="6" borderId="28" xfId="0" applyFont="1" applyFill="1" applyBorder="1" applyAlignment="1">
      <alignment horizontal="left" vertical="center"/>
    </xf>
    <xf numFmtId="165" fontId="23" fillId="6" borderId="28" xfId="0" applyNumberFormat="1" applyFont="1" applyFill="1" applyBorder="1" applyAlignment="1">
      <alignment horizontal="left" vertical="center" wrapText="1"/>
    </xf>
    <xf numFmtId="0" fontId="29" fillId="6" borderId="28" xfId="0" applyFont="1" applyFill="1" applyBorder="1" applyAlignment="1">
      <alignment horizontal="left" vertical="center"/>
    </xf>
    <xf numFmtId="0" fontId="23" fillId="21" borderId="28" xfId="0" applyFont="1" applyFill="1" applyBorder="1" applyAlignment="1">
      <alignment horizontal="left" vertical="center"/>
    </xf>
    <xf numFmtId="165" fontId="23" fillId="21" borderId="28" xfId="0" applyNumberFormat="1" applyFont="1" applyFill="1" applyBorder="1" applyAlignment="1">
      <alignment horizontal="left" vertical="center" wrapText="1"/>
    </xf>
    <xf numFmtId="0" fontId="29" fillId="21" borderId="28" xfId="0" applyFont="1" applyFill="1" applyBorder="1" applyAlignment="1">
      <alignment horizontal="left" vertical="center"/>
    </xf>
    <xf numFmtId="0" fontId="23" fillId="22" borderId="28" xfId="0" applyFont="1" applyFill="1" applyBorder="1" applyAlignment="1">
      <alignment horizontal="left" vertical="center"/>
    </xf>
    <xf numFmtId="165" fontId="23" fillId="22" borderId="28" xfId="0" applyNumberFormat="1" applyFont="1" applyFill="1" applyBorder="1" applyAlignment="1">
      <alignment horizontal="left" vertical="center" wrapText="1"/>
    </xf>
    <xf numFmtId="0" fontId="29" fillId="22" borderId="28" xfId="0" applyFont="1" applyFill="1" applyBorder="1" applyAlignment="1">
      <alignment horizontal="left" vertical="center"/>
    </xf>
    <xf numFmtId="0" fontId="29" fillId="0" borderId="28" xfId="0" applyFont="1" applyBorder="1" applyAlignment="1">
      <alignment horizontal="left" vertical="center"/>
    </xf>
    <xf numFmtId="0" fontId="23" fillId="6" borderId="28" xfId="0" applyFont="1" applyFill="1" applyBorder="1" applyAlignment="1">
      <alignment horizontal="left" vertical="center" wrapText="1"/>
    </xf>
    <xf numFmtId="3" fontId="23" fillId="22" borderId="28" xfId="0" applyNumberFormat="1" applyFont="1" applyFill="1" applyBorder="1" applyAlignment="1">
      <alignment horizontal="left" vertical="center"/>
    </xf>
    <xf numFmtId="0" fontId="23" fillId="22" borderId="28" xfId="0" applyFont="1" applyFill="1" applyBorder="1" applyAlignment="1">
      <alignment horizontal="left" vertical="center" wrapText="1"/>
    </xf>
    <xf numFmtId="0" fontId="23" fillId="23" borderId="28" xfId="0" applyFont="1" applyFill="1" applyBorder="1" applyAlignment="1">
      <alignment horizontal="left" vertical="center"/>
    </xf>
    <xf numFmtId="165" fontId="23" fillId="23" borderId="28" xfId="0" applyNumberFormat="1" applyFont="1" applyFill="1" applyBorder="1" applyAlignment="1">
      <alignment horizontal="left" vertical="center" wrapText="1"/>
    </xf>
    <xf numFmtId="3" fontId="23" fillId="6" borderId="28" xfId="0" applyNumberFormat="1" applyFont="1" applyFill="1" applyBorder="1" applyAlignment="1">
      <alignment horizontal="left" vertical="center"/>
    </xf>
    <xf numFmtId="0" fontId="46" fillId="6" borderId="28" xfId="0" applyFont="1" applyFill="1" applyBorder="1" applyAlignment="1">
      <alignment horizontal="left" vertical="center"/>
    </xf>
    <xf numFmtId="0" fontId="29" fillId="24" borderId="28" xfId="0" applyFont="1" applyFill="1" applyBorder="1" applyAlignment="1">
      <alignment horizontal="left" vertical="center"/>
    </xf>
    <xf numFmtId="1" fontId="23" fillId="6" borderId="28" xfId="0" applyNumberFormat="1" applyFont="1" applyFill="1" applyBorder="1" applyAlignment="1">
      <alignment horizontal="left" vertical="center" wrapText="1"/>
    </xf>
    <xf numFmtId="1" fontId="23" fillId="22" borderId="28" xfId="0" applyNumberFormat="1" applyFont="1" applyFill="1" applyBorder="1" applyAlignment="1">
      <alignment horizontal="left" vertical="center" wrapText="1"/>
    </xf>
    <xf numFmtId="0" fontId="29" fillId="7" borderId="28" xfId="0" applyFont="1" applyFill="1" applyBorder="1" applyAlignment="1">
      <alignment horizontal="right" vertical="center"/>
    </xf>
    <xf numFmtId="164" fontId="22" fillId="9" borderId="27" xfId="0" applyNumberFormat="1" applyFont="1" applyFill="1" applyBorder="1" applyAlignment="1">
      <alignment horizontal="left" vertical="center" wrapText="1"/>
    </xf>
    <xf numFmtId="0" fontId="34" fillId="19" borderId="27" xfId="0" applyFont="1" applyFill="1" applyBorder="1" applyAlignment="1">
      <alignment horizontal="left" vertical="center" wrapText="1"/>
    </xf>
    <xf numFmtId="0" fontId="29" fillId="19" borderId="29" xfId="0" applyFont="1" applyFill="1" applyBorder="1" applyAlignment="1">
      <alignment horizontal="left" vertical="center"/>
    </xf>
    <xf numFmtId="0" fontId="34" fillId="6" borderId="27" xfId="0" applyFont="1" applyFill="1" applyBorder="1" applyAlignment="1">
      <alignment horizontal="left" vertical="center" wrapText="1"/>
    </xf>
    <xf numFmtId="0" fontId="29" fillId="20" borderId="29" xfId="0" applyFont="1" applyFill="1" applyBorder="1" applyAlignment="1">
      <alignment horizontal="left" vertical="center"/>
    </xf>
    <xf numFmtId="0" fontId="34" fillId="21" borderId="27" xfId="0" applyFont="1" applyFill="1" applyBorder="1" applyAlignment="1">
      <alignment horizontal="left" vertical="center" wrapText="1"/>
    </xf>
    <xf numFmtId="0" fontId="29" fillId="21" borderId="29" xfId="0" applyFont="1" applyFill="1" applyBorder="1" applyAlignment="1">
      <alignment horizontal="left" vertical="center"/>
    </xf>
    <xf numFmtId="0" fontId="34" fillId="22" borderId="27" xfId="0" applyFont="1" applyFill="1" applyBorder="1" applyAlignment="1">
      <alignment horizontal="left" vertical="center" wrapText="1"/>
    </xf>
    <xf numFmtId="0" fontId="29" fillId="0" borderId="29" xfId="0" applyFont="1" applyBorder="1" applyAlignment="1">
      <alignment horizontal="left" vertical="center"/>
    </xf>
    <xf numFmtId="0" fontId="29" fillId="6" borderId="29" xfId="0" applyFont="1" applyFill="1" applyBorder="1" applyAlignment="1">
      <alignment horizontal="left" vertical="center"/>
    </xf>
    <xf numFmtId="0" fontId="23" fillId="6" borderId="27" xfId="0" applyFont="1" applyFill="1" applyBorder="1" applyAlignment="1">
      <alignment horizontal="left" vertical="center" wrapText="1"/>
    </xf>
    <xf numFmtId="0" fontId="29" fillId="22" borderId="29" xfId="0" applyFont="1" applyFill="1" applyBorder="1" applyAlignment="1">
      <alignment horizontal="left" vertical="center"/>
    </xf>
    <xf numFmtId="0" fontId="34" fillId="23" borderId="27" xfId="0" applyFont="1" applyFill="1" applyBorder="1" applyAlignment="1">
      <alignment horizontal="left" vertical="center" wrapText="1"/>
    </xf>
    <xf numFmtId="0" fontId="29" fillId="24" borderId="29" xfId="0" applyFont="1" applyFill="1" applyBorder="1" applyAlignment="1">
      <alignment horizontal="left" vertical="center"/>
    </xf>
    <xf numFmtId="0" fontId="25" fillId="6" borderId="27" xfId="0" applyFont="1" applyFill="1" applyBorder="1" applyAlignment="1">
      <alignment horizontal="left" vertical="center" wrapText="1"/>
    </xf>
    <xf numFmtId="0" fontId="25" fillId="22" borderId="27" xfId="0" applyFont="1" applyFill="1" applyBorder="1" applyAlignment="1">
      <alignment horizontal="left" vertical="center" wrapText="1"/>
    </xf>
    <xf numFmtId="0" fontId="29" fillId="7" borderId="29" xfId="0" applyFont="1" applyFill="1" applyBorder="1" applyAlignment="1">
      <alignment horizontal="right" vertical="center"/>
    </xf>
    <xf numFmtId="0" fontId="29" fillId="0" borderId="30" xfId="0" applyFont="1" applyBorder="1" applyAlignment="1">
      <alignment horizontal="left" vertical="center"/>
    </xf>
    <xf numFmtId="0" fontId="29" fillId="0" borderId="31" xfId="0" applyFont="1" applyBorder="1" applyAlignment="1">
      <alignment horizontal="left" vertical="center"/>
    </xf>
    <xf numFmtId="0" fontId="29" fillId="0" borderId="32" xfId="0" applyFont="1" applyBorder="1" applyAlignment="1">
      <alignment horizontal="left" vertical="center"/>
    </xf>
    <xf numFmtId="0" fontId="23" fillId="0" borderId="28" xfId="0" applyFont="1" applyBorder="1" applyAlignment="1">
      <alignment vertical="top" wrapText="1"/>
    </xf>
    <xf numFmtId="14" fontId="23" fillId="0" borderId="28" xfId="0" applyNumberFormat="1" applyFont="1" applyBorder="1" applyAlignment="1">
      <alignment vertical="top" wrapText="1"/>
    </xf>
    <xf numFmtId="0" fontId="23" fillId="0" borderId="29" xfId="0" applyFont="1" applyBorder="1" applyAlignment="1">
      <alignment vertical="top" wrapText="1"/>
    </xf>
    <xf numFmtId="0" fontId="21" fillId="27" borderId="27" xfId="0" applyFont="1" applyFill="1" applyBorder="1" applyAlignment="1">
      <alignment horizontal="center" vertical="center" wrapText="1"/>
    </xf>
    <xf numFmtId="0" fontId="21" fillId="27" borderId="28" xfId="0" applyFont="1" applyFill="1" applyBorder="1" applyAlignment="1">
      <alignment horizontal="center" vertical="center" wrapText="1"/>
    </xf>
    <xf numFmtId="0" fontId="21" fillId="27" borderId="28" xfId="0" applyFont="1" applyFill="1" applyBorder="1" applyAlignment="1">
      <alignment horizontal="center" vertical="center"/>
    </xf>
    <xf numFmtId="0" fontId="21" fillId="27" borderId="27" xfId="0" applyFont="1" applyFill="1" applyBorder="1" applyAlignment="1">
      <alignment vertical="top" wrapText="1"/>
    </xf>
    <xf numFmtId="0" fontId="50" fillId="0" borderId="28" xfId="0" applyFont="1" applyBorder="1" applyAlignment="1">
      <alignment horizontal="right" vertical="top" wrapText="1"/>
    </xf>
    <xf numFmtId="0" fontId="30" fillId="46" borderId="27" xfId="0" applyFont="1" applyFill="1" applyBorder="1" applyAlignment="1">
      <alignment horizontal="right" vertical="center" wrapText="1"/>
    </xf>
    <xf numFmtId="0" fontId="21" fillId="28" borderId="33" xfId="0" applyFont="1" applyFill="1" applyBorder="1" applyAlignment="1">
      <alignment horizontal="left" vertical="center"/>
    </xf>
    <xf numFmtId="0" fontId="21" fillId="28" borderId="25" xfId="0" applyFont="1" applyFill="1" applyBorder="1" applyAlignment="1">
      <alignment horizontal="left" vertical="center"/>
    </xf>
    <xf numFmtId="0" fontId="21" fillId="27" borderId="27" xfId="0" applyFont="1" applyFill="1" applyBorder="1" applyAlignment="1">
      <alignment horizontal="center" vertical="top" wrapText="1"/>
    </xf>
    <xf numFmtId="0" fontId="23" fillId="0" borderId="0" xfId="0" applyFont="1" applyAlignment="1">
      <alignment wrapText="1"/>
    </xf>
    <xf numFmtId="0" fontId="24" fillId="0" borderId="1" xfId="0" applyFont="1" applyBorder="1" applyProtection="1">
      <protection locked="0"/>
    </xf>
    <xf numFmtId="0" fontId="23" fillId="0" borderId="0" xfId="0" applyFont="1" applyProtection="1">
      <protection locked="0"/>
    </xf>
    <xf numFmtId="0" fontId="25" fillId="0" borderId="1" xfId="0" applyFont="1" applyBorder="1" applyAlignment="1" applyProtection="1">
      <alignment horizontal="left"/>
      <protection locked="0"/>
    </xf>
    <xf numFmtId="0" fontId="21" fillId="46" borderId="27" xfId="0" applyFont="1" applyFill="1" applyBorder="1" applyAlignment="1" applyProtection="1">
      <alignment horizontal="right" vertical="center" wrapText="1"/>
      <protection locked="0"/>
    </xf>
    <xf numFmtId="0" fontId="25" fillId="3" borderId="3" xfId="0" applyFont="1" applyFill="1" applyBorder="1" applyAlignment="1" applyProtection="1">
      <alignment horizontal="left"/>
      <protection locked="0"/>
    </xf>
    <xf numFmtId="164" fontId="39" fillId="11" borderId="28" xfId="0" applyNumberFormat="1" applyFont="1" applyFill="1" applyBorder="1" applyAlignment="1" applyProtection="1">
      <alignment horizontal="center" vertical="center" wrapText="1"/>
      <protection locked="0"/>
    </xf>
    <xf numFmtId="164" fontId="39" fillId="11" borderId="28" xfId="0" applyNumberFormat="1" applyFont="1" applyFill="1" applyBorder="1" applyAlignment="1" applyProtection="1">
      <alignment horizontal="center" vertical="top" wrapText="1"/>
      <protection locked="0"/>
    </xf>
    <xf numFmtId="164" fontId="21" fillId="48" borderId="29" xfId="0" applyNumberFormat="1" applyFont="1" applyFill="1" applyBorder="1" applyAlignment="1" applyProtection="1">
      <alignment horizontal="left" vertical="top" wrapText="1"/>
      <protection locked="0"/>
    </xf>
    <xf numFmtId="164" fontId="21" fillId="9" borderId="4" xfId="0" applyNumberFormat="1" applyFont="1" applyFill="1" applyBorder="1" applyAlignment="1" applyProtection="1">
      <alignment wrapText="1"/>
      <protection locked="0"/>
    </xf>
    <xf numFmtId="164" fontId="21" fillId="48" borderId="29" xfId="0" applyNumberFormat="1" applyFont="1" applyFill="1" applyBorder="1" applyAlignment="1" applyProtection="1">
      <alignment horizontal="left" vertical="center" wrapText="1"/>
      <protection locked="0"/>
    </xf>
    <xf numFmtId="164" fontId="21" fillId="9" borderId="4" xfId="0" applyNumberFormat="1" applyFont="1" applyFill="1" applyBorder="1" applyAlignment="1" applyProtection="1">
      <alignment vertical="center" wrapText="1"/>
      <protection locked="0"/>
    </xf>
    <xf numFmtId="0" fontId="23" fillId="0" borderId="0" xfId="0" applyFont="1" applyAlignment="1" applyProtection="1">
      <alignment vertical="center"/>
      <protection locked="0"/>
    </xf>
    <xf numFmtId="165" fontId="39" fillId="10" borderId="28" xfId="0" applyNumberFormat="1" applyFont="1" applyFill="1" applyBorder="1" applyAlignment="1" applyProtection="1">
      <alignment horizontal="center" vertical="center" wrapText="1"/>
      <protection locked="0"/>
    </xf>
    <xf numFmtId="164" fontId="21" fillId="49" borderId="28" xfId="0" applyNumberFormat="1" applyFont="1" applyFill="1" applyBorder="1" applyAlignment="1" applyProtection="1">
      <alignment horizontal="left" vertical="center" wrapText="1"/>
      <protection locked="0"/>
    </xf>
    <xf numFmtId="164" fontId="21" fillId="12" borderId="29" xfId="0" applyNumberFormat="1" applyFont="1" applyFill="1" applyBorder="1" applyAlignment="1" applyProtection="1">
      <alignment horizontal="left" vertical="center" wrapText="1"/>
      <protection locked="0"/>
    </xf>
    <xf numFmtId="0" fontId="24" fillId="0" borderId="27" xfId="0" applyFont="1" applyBorder="1" applyAlignment="1" applyProtection="1">
      <alignment wrapText="1"/>
      <protection locked="0"/>
    </xf>
    <xf numFmtId="0" fontId="23" fillId="0" borderId="28" xfId="0" applyFont="1" applyBorder="1" applyAlignment="1" applyProtection="1">
      <alignment horizontal="center"/>
      <protection locked="0"/>
    </xf>
    <xf numFmtId="165" fontId="23" fillId="0" borderId="28" xfId="0" applyNumberFormat="1" applyFont="1" applyBorder="1" applyAlignment="1" applyProtection="1">
      <alignment horizontal="center" wrapText="1"/>
      <protection locked="0"/>
    </xf>
    <xf numFmtId="165" fontId="24" fillId="13" borderId="28" xfId="0" applyNumberFormat="1" applyFont="1" applyFill="1" applyBorder="1" applyAlignment="1" applyProtection="1">
      <alignment horizontal="center" wrapText="1"/>
      <protection locked="0"/>
    </xf>
    <xf numFmtId="0" fontId="24" fillId="0" borderId="28" xfId="0" applyFont="1" applyBorder="1" applyAlignment="1" applyProtection="1">
      <alignment horizontal="center"/>
      <protection locked="0"/>
    </xf>
    <xf numFmtId="0" fontId="24" fillId="0" borderId="28" xfId="0" applyFont="1" applyBorder="1" applyAlignment="1" applyProtection="1">
      <alignment horizontal="left" vertical="top" wrapText="1"/>
      <protection locked="0"/>
    </xf>
    <xf numFmtId="0" fontId="24" fillId="0" borderId="29" xfId="0" applyFont="1" applyBorder="1" applyAlignment="1" applyProtection="1">
      <alignment horizontal="left" vertical="top" wrapText="1"/>
      <protection locked="0"/>
    </xf>
    <xf numFmtId="165" fontId="21" fillId="14" borderId="28" xfId="0" applyNumberFormat="1" applyFont="1" applyFill="1" applyBorder="1" applyAlignment="1" applyProtection="1">
      <alignment horizontal="center"/>
      <protection locked="0"/>
    </xf>
    <xf numFmtId="0" fontId="24" fillId="15" borderId="28" xfId="0" applyFont="1" applyFill="1" applyBorder="1" applyAlignment="1" applyProtection="1">
      <alignment horizontal="left" vertical="top" wrapText="1"/>
      <protection locked="0"/>
    </xf>
    <xf numFmtId="0" fontId="24" fillId="15" borderId="29" xfId="0" applyFont="1" applyFill="1" applyBorder="1" applyAlignment="1" applyProtection="1">
      <alignment horizontal="left" vertical="top" wrapText="1"/>
      <protection locked="0"/>
    </xf>
    <xf numFmtId="165" fontId="21" fillId="50" borderId="28" xfId="0" applyNumberFormat="1" applyFont="1" applyFill="1" applyBorder="1" applyAlignment="1" applyProtection="1">
      <alignment horizontal="center"/>
      <protection locked="0"/>
    </xf>
    <xf numFmtId="0" fontId="24" fillId="51" borderId="28" xfId="0" applyFont="1" applyFill="1" applyBorder="1" applyAlignment="1" applyProtection="1">
      <alignment horizontal="left" vertical="top" wrapText="1"/>
      <protection locked="0"/>
    </xf>
    <xf numFmtId="0" fontId="24" fillId="51" borderId="29" xfId="0" applyFont="1" applyFill="1" applyBorder="1" applyAlignment="1" applyProtection="1">
      <alignment horizontal="left" vertical="top" wrapText="1"/>
      <protection locked="0"/>
    </xf>
    <xf numFmtId="3" fontId="24" fillId="0" borderId="29" xfId="0" applyNumberFormat="1" applyFont="1" applyBorder="1" applyAlignment="1" applyProtection="1">
      <alignment horizontal="left" vertical="top" wrapText="1"/>
      <protection locked="0"/>
    </xf>
    <xf numFmtId="3" fontId="24" fillId="0" borderId="28" xfId="0" applyNumberFormat="1" applyFont="1" applyBorder="1" applyAlignment="1" applyProtection="1">
      <alignment horizontal="left" vertical="top" wrapText="1"/>
      <protection locked="0"/>
    </xf>
    <xf numFmtId="3" fontId="24" fillId="0" borderId="1" xfId="0" applyNumberFormat="1" applyFont="1" applyBorder="1" applyProtection="1">
      <protection locked="0"/>
    </xf>
    <xf numFmtId="0" fontId="23" fillId="51" borderId="28" xfId="0" applyFont="1" applyFill="1" applyBorder="1" applyAlignment="1" applyProtection="1">
      <alignment horizontal="center"/>
      <protection locked="0"/>
    </xf>
    <xf numFmtId="165" fontId="23" fillId="51" borderId="28" xfId="0" applyNumberFormat="1" applyFont="1" applyFill="1" applyBorder="1" applyAlignment="1" applyProtection="1">
      <alignment horizontal="center" wrapText="1"/>
      <protection locked="0"/>
    </xf>
    <xf numFmtId="0" fontId="21" fillId="0" borderId="28"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1" fillId="0" borderId="1" xfId="0" applyFont="1" applyBorder="1" applyProtection="1">
      <protection locked="0"/>
    </xf>
    <xf numFmtId="1" fontId="24" fillId="0" borderId="28" xfId="0" applyNumberFormat="1" applyFont="1" applyBorder="1" applyAlignment="1" applyProtection="1">
      <alignment horizontal="left" vertical="top" wrapText="1"/>
      <protection locked="0"/>
    </xf>
    <xf numFmtId="1" fontId="24" fillId="0" borderId="29" xfId="0" applyNumberFormat="1" applyFont="1" applyBorder="1" applyAlignment="1" applyProtection="1">
      <alignment horizontal="left" vertical="top" wrapText="1"/>
      <protection locked="0"/>
    </xf>
    <xf numFmtId="1" fontId="24" fillId="0" borderId="1" xfId="0" applyNumberFormat="1" applyFont="1" applyBorder="1" applyProtection="1">
      <protection locked="0"/>
    </xf>
    <xf numFmtId="0" fontId="21" fillId="51" borderId="29" xfId="0" applyFont="1" applyFill="1" applyBorder="1" applyAlignment="1" applyProtection="1">
      <alignment horizontal="left" vertical="top" wrapText="1"/>
      <protection locked="0"/>
    </xf>
    <xf numFmtId="2" fontId="24" fillId="13" borderId="28" xfId="0" applyNumberFormat="1" applyFont="1" applyFill="1" applyBorder="1" applyAlignment="1" applyProtection="1">
      <alignment horizontal="center" wrapText="1"/>
      <protection locked="0"/>
    </xf>
    <xf numFmtId="0" fontId="21" fillId="51" borderId="28" xfId="0" applyFont="1" applyFill="1" applyBorder="1" applyAlignment="1" applyProtection="1">
      <alignment horizontal="left" vertical="top" wrapText="1"/>
      <protection locked="0"/>
    </xf>
    <xf numFmtId="0" fontId="25" fillId="0" borderId="29" xfId="0" applyFont="1" applyBorder="1" applyAlignment="1" applyProtection="1">
      <alignment horizontal="left" vertical="top" wrapText="1"/>
      <protection locked="0"/>
    </xf>
    <xf numFmtId="0" fontId="24" fillId="51" borderId="27" xfId="0" applyFont="1" applyFill="1" applyBorder="1" applyAlignment="1" applyProtection="1">
      <alignment wrapText="1"/>
      <protection locked="0"/>
    </xf>
    <xf numFmtId="0" fontId="24" fillId="0" borderId="28" xfId="0" applyFont="1" applyBorder="1" applyProtection="1">
      <protection locked="0"/>
    </xf>
    <xf numFmtId="0" fontId="24" fillId="0" borderId="29" xfId="0" applyFont="1" applyBorder="1" applyProtection="1">
      <protection locked="0"/>
    </xf>
    <xf numFmtId="164" fontId="39" fillId="11" borderId="28" xfId="0" applyNumberFormat="1" applyFont="1" applyFill="1" applyBorder="1" applyAlignment="1" applyProtection="1">
      <alignment horizontal="center" vertical="center" wrapText="1"/>
    </xf>
    <xf numFmtId="0" fontId="24" fillId="0" borderId="28" xfId="0" applyFont="1" applyBorder="1" applyAlignment="1" applyProtection="1">
      <alignment horizontal="center"/>
    </xf>
    <xf numFmtId="165" fontId="21" fillId="14" borderId="28" xfId="0" applyNumberFormat="1" applyFont="1" applyFill="1" applyBorder="1" applyAlignment="1" applyProtection="1">
      <alignment horizontal="center"/>
    </xf>
    <xf numFmtId="165" fontId="21" fillId="50" borderId="28" xfId="0" applyNumberFormat="1" applyFont="1" applyFill="1" applyBorder="1" applyAlignment="1" applyProtection="1">
      <alignment horizontal="center"/>
    </xf>
    <xf numFmtId="164" fontId="39" fillId="49" borderId="28" xfId="0" applyNumberFormat="1" applyFont="1" applyFill="1" applyBorder="1" applyAlignment="1" applyProtection="1">
      <alignment horizontal="center" wrapText="1"/>
    </xf>
    <xf numFmtId="164" fontId="39" fillId="49" borderId="28" xfId="0" applyNumberFormat="1" applyFont="1" applyFill="1" applyBorder="1" applyAlignment="1" applyProtection="1">
      <alignment horizontal="center" vertical="center" wrapText="1"/>
    </xf>
    <xf numFmtId="165" fontId="39" fillId="49" borderId="28" xfId="0" applyNumberFormat="1" applyFont="1" applyFill="1" applyBorder="1" applyAlignment="1" applyProtection="1">
      <alignment horizontal="center" vertical="center" wrapText="1"/>
    </xf>
    <xf numFmtId="0" fontId="23" fillId="0" borderId="28" xfId="0" applyFont="1" applyBorder="1" applyAlignment="1" applyProtection="1">
      <alignment horizontal="center"/>
    </xf>
    <xf numFmtId="165" fontId="23" fillId="0" borderId="28" xfId="0" applyNumberFormat="1" applyFont="1" applyBorder="1" applyAlignment="1" applyProtection="1">
      <alignment horizontal="center" wrapText="1"/>
    </xf>
    <xf numFmtId="0" fontId="39" fillId="9" borderId="28" xfId="0" applyFont="1" applyFill="1" applyBorder="1" applyAlignment="1" applyProtection="1">
      <alignment horizontal="center"/>
    </xf>
    <xf numFmtId="165" fontId="39" fillId="9" borderId="28" xfId="0" applyNumberFormat="1" applyFont="1" applyFill="1" applyBorder="1" applyAlignment="1" applyProtection="1">
      <alignment horizontal="center"/>
    </xf>
    <xf numFmtId="0" fontId="39" fillId="49" borderId="28" xfId="0" applyFont="1" applyFill="1" applyBorder="1" applyAlignment="1" applyProtection="1">
      <alignment horizontal="center"/>
    </xf>
    <xf numFmtId="165" fontId="39" fillId="49" borderId="28" xfId="0" applyNumberFormat="1" applyFont="1" applyFill="1" applyBorder="1" applyAlignment="1" applyProtection="1">
      <alignment horizontal="center"/>
    </xf>
    <xf numFmtId="3" fontId="23" fillId="0" borderId="28" xfId="0" applyNumberFormat="1" applyFont="1" applyBorder="1" applyAlignment="1" applyProtection="1">
      <alignment horizontal="center"/>
    </xf>
    <xf numFmtId="0" fontId="23" fillId="51" borderId="28" xfId="0" applyFont="1" applyFill="1" applyBorder="1" applyAlignment="1" applyProtection="1">
      <alignment horizontal="center"/>
    </xf>
    <xf numFmtId="165" fontId="23" fillId="51" borderId="28" xfId="0" applyNumberFormat="1" applyFont="1" applyFill="1" applyBorder="1" applyAlignment="1" applyProtection="1">
      <alignment horizontal="center" wrapText="1"/>
    </xf>
    <xf numFmtId="0" fontId="23" fillId="3" borderId="28" xfId="0" applyFont="1" applyFill="1" applyBorder="1" applyAlignment="1" applyProtection="1">
      <alignment horizontal="center" wrapText="1"/>
    </xf>
    <xf numFmtId="165" fontId="23" fillId="3" borderId="28" xfId="0" applyNumberFormat="1" applyFont="1" applyFill="1" applyBorder="1" applyAlignment="1" applyProtection="1">
      <alignment horizontal="center" wrapText="1"/>
    </xf>
    <xf numFmtId="1" fontId="23" fillId="0" borderId="28" xfId="0" applyNumberFormat="1" applyFont="1" applyBorder="1" applyAlignment="1" applyProtection="1">
      <alignment horizontal="center" wrapText="1"/>
    </xf>
    <xf numFmtId="165" fontId="39" fillId="49" borderId="28" xfId="0" applyNumberFormat="1" applyFont="1" applyFill="1" applyBorder="1" applyAlignment="1" applyProtection="1">
      <alignment horizontal="center" wrapText="1"/>
    </xf>
    <xf numFmtId="2" fontId="23" fillId="0" borderId="28" xfId="0" applyNumberFormat="1" applyFont="1" applyBorder="1" applyAlignment="1" applyProtection="1">
      <alignment horizontal="center" wrapText="1"/>
    </xf>
    <xf numFmtId="0" fontId="25" fillId="0" borderId="28" xfId="0" applyFont="1" applyBorder="1" applyAlignment="1" applyProtection="1">
      <alignment horizontal="center"/>
    </xf>
    <xf numFmtId="0" fontId="39" fillId="51" borderId="28" xfId="0" applyFont="1" applyFill="1" applyBorder="1" applyAlignment="1" applyProtection="1">
      <alignment horizontal="center"/>
    </xf>
    <xf numFmtId="165" fontId="39" fillId="51" borderId="28" xfId="0" applyNumberFormat="1" applyFont="1" applyFill="1" applyBorder="1" applyAlignment="1" applyProtection="1">
      <alignment horizontal="center" wrapText="1"/>
    </xf>
    <xf numFmtId="164" fontId="21" fillId="49" borderId="27" xfId="0" applyNumberFormat="1" applyFont="1" applyFill="1" applyBorder="1" applyAlignment="1" applyProtection="1">
      <alignment vertical="center" wrapText="1"/>
    </xf>
    <xf numFmtId="0" fontId="24" fillId="0" borderId="27" xfId="0" applyFont="1" applyBorder="1" applyAlignment="1" applyProtection="1">
      <alignment wrapText="1"/>
    </xf>
    <xf numFmtId="0" fontId="21" fillId="9" borderId="27" xfId="0" applyFont="1" applyFill="1" applyBorder="1" applyProtection="1"/>
    <xf numFmtId="0" fontId="21" fillId="49" borderId="27" xfId="0" applyFont="1" applyFill="1" applyBorder="1" applyProtection="1"/>
    <xf numFmtId="3" fontId="24" fillId="0" borderId="27" xfId="0" applyNumberFormat="1" applyFont="1" applyBorder="1" applyAlignment="1" applyProtection="1">
      <alignment wrapText="1"/>
    </xf>
    <xf numFmtId="0" fontId="21" fillId="51" borderId="27" xfId="0" applyFont="1" applyFill="1" applyBorder="1" applyAlignment="1" applyProtection="1">
      <alignment wrapText="1"/>
    </xf>
    <xf numFmtId="0" fontId="24" fillId="3" borderId="27" xfId="0" applyFont="1" applyFill="1" applyBorder="1" applyAlignment="1" applyProtection="1">
      <alignment horizontal="left" wrapText="1"/>
    </xf>
    <xf numFmtId="1" fontId="24" fillId="0" borderId="27" xfId="0" applyNumberFormat="1" applyFont="1" applyBorder="1" applyAlignment="1" applyProtection="1">
      <alignment wrapText="1"/>
    </xf>
    <xf numFmtId="0" fontId="24" fillId="12" borderId="10" xfId="0" applyFont="1" applyFill="1" applyBorder="1" applyAlignment="1" applyProtection="1">
      <alignment horizontal="center"/>
      <protection locked="0"/>
    </xf>
    <xf numFmtId="0" fontId="24" fillId="12" borderId="13" xfId="0" applyFont="1" applyFill="1" applyBorder="1" applyAlignment="1" applyProtection="1">
      <alignment horizontal="center"/>
      <protection locked="0"/>
    </xf>
    <xf numFmtId="0" fontId="24" fillId="12" borderId="14" xfId="0" applyFont="1" applyFill="1" applyBorder="1" applyAlignment="1" applyProtection="1">
      <alignment horizontal="center"/>
      <protection locked="0"/>
    </xf>
    <xf numFmtId="0" fontId="29" fillId="49" borderId="9" xfId="0" applyFont="1" applyFill="1" applyBorder="1" applyProtection="1">
      <protection locked="0"/>
    </xf>
    <xf numFmtId="165" fontId="23" fillId="49" borderId="10" xfId="0" applyNumberFormat="1" applyFont="1" applyFill="1" applyBorder="1" applyAlignment="1" applyProtection="1">
      <alignment horizontal="center" wrapText="1"/>
      <protection locked="0"/>
    </xf>
    <xf numFmtId="165" fontId="23" fillId="49" borderId="13" xfId="0" applyNumberFormat="1" applyFont="1" applyFill="1" applyBorder="1" applyAlignment="1" applyProtection="1">
      <alignment horizontal="center" wrapText="1"/>
      <protection locked="0"/>
    </xf>
    <xf numFmtId="165" fontId="23" fillId="49" borderId="14" xfId="0" applyNumberFormat="1" applyFont="1" applyFill="1" applyBorder="1" applyAlignment="1" applyProtection="1">
      <alignment horizontal="center" wrapText="1"/>
      <protection locked="0"/>
    </xf>
    <xf numFmtId="0" fontId="24" fillId="0" borderId="9" xfId="0" applyFont="1" applyBorder="1" applyAlignment="1" applyProtection="1">
      <alignment horizontal="center"/>
      <protection locked="0"/>
    </xf>
    <xf numFmtId="0" fontId="24" fillId="0" borderId="48" xfId="0" applyFont="1" applyBorder="1" applyAlignment="1" applyProtection="1">
      <alignment horizontal="center"/>
      <protection locked="0"/>
    </xf>
    <xf numFmtId="0" fontId="23" fillId="0" borderId="28" xfId="0" applyFont="1" applyBorder="1" applyAlignment="1" applyProtection="1">
      <alignment horizontal="center" wrapText="1"/>
      <protection locked="0"/>
    </xf>
    <xf numFmtId="0" fontId="24" fillId="52" borderId="28" xfId="0" applyFont="1" applyFill="1" applyBorder="1" applyAlignment="1" applyProtection="1">
      <alignment horizontal="left" vertical="top" wrapText="1"/>
      <protection locked="0"/>
    </xf>
    <xf numFmtId="0" fontId="24" fillId="49" borderId="29" xfId="0" applyFont="1" applyFill="1" applyBorder="1" applyAlignment="1" applyProtection="1">
      <alignment horizontal="left" vertical="top" wrapText="1"/>
      <protection locked="0"/>
    </xf>
    <xf numFmtId="0" fontId="21" fillId="49" borderId="29" xfId="0" applyFont="1" applyFill="1" applyBorder="1" applyAlignment="1" applyProtection="1">
      <alignment horizontal="left" vertical="top" wrapText="1"/>
      <protection locked="0"/>
    </xf>
    <xf numFmtId="0" fontId="21" fillId="52" borderId="28" xfId="0" applyFont="1" applyFill="1" applyBorder="1" applyAlignment="1" applyProtection="1">
      <alignment horizontal="left" vertical="top" wrapText="1"/>
      <protection locked="0"/>
    </xf>
    <xf numFmtId="0" fontId="29" fillId="0" borderId="28" xfId="0" applyFont="1" applyBorder="1" applyProtection="1">
      <protection locked="0"/>
    </xf>
    <xf numFmtId="0" fontId="21" fillId="52" borderId="28" xfId="0" applyFont="1" applyFill="1" applyBorder="1" applyAlignment="1" applyProtection="1">
      <alignment horizontal="left"/>
      <protection locked="0"/>
    </xf>
    <xf numFmtId="0" fontId="21" fillId="49" borderId="29" xfId="0" applyFont="1" applyFill="1" applyBorder="1" applyAlignment="1" applyProtection="1">
      <alignment horizontal="left"/>
      <protection locked="0"/>
    </xf>
    <xf numFmtId="0" fontId="47" fillId="52" borderId="28" xfId="0" applyFont="1" applyFill="1" applyBorder="1" applyAlignment="1" applyProtection="1">
      <alignment horizontal="left" vertical="top" wrapText="1"/>
      <protection locked="0"/>
    </xf>
    <xf numFmtId="0" fontId="47" fillId="49" borderId="29" xfId="0" applyFont="1" applyFill="1" applyBorder="1" applyAlignment="1" applyProtection="1">
      <alignment horizontal="left" vertical="top" wrapText="1"/>
      <protection locked="0"/>
    </xf>
    <xf numFmtId="0" fontId="24" fillId="0" borderId="31" xfId="0" applyFont="1" applyBorder="1" applyAlignment="1" applyProtection="1">
      <alignment horizontal="left" vertical="top" wrapText="1"/>
      <protection locked="0"/>
    </xf>
    <xf numFmtId="0" fontId="24" fillId="0" borderId="32" xfId="0" applyFont="1" applyBorder="1" applyAlignment="1" applyProtection="1">
      <alignment horizontal="left" vertical="top" wrapText="1"/>
      <protection locked="0"/>
    </xf>
    <xf numFmtId="164" fontId="39" fillId="51" borderId="28" xfId="0" applyNumberFormat="1" applyFont="1" applyFill="1" applyBorder="1" applyAlignment="1" applyProtection="1">
      <alignment horizontal="center" vertical="top" wrapText="1"/>
      <protection locked="0"/>
    </xf>
    <xf numFmtId="0" fontId="24" fillId="2" borderId="6" xfId="0" applyFont="1" applyFill="1" applyBorder="1" applyAlignment="1" applyProtection="1">
      <alignment horizontal="center"/>
      <protection locked="0"/>
    </xf>
    <xf numFmtId="0" fontId="24" fillId="2" borderId="12" xfId="0" applyFont="1" applyFill="1" applyBorder="1" applyAlignment="1" applyProtection="1">
      <alignment horizontal="center"/>
      <protection locked="0"/>
    </xf>
    <xf numFmtId="0" fontId="24" fillId="16" borderId="12" xfId="0" applyFont="1" applyFill="1" applyBorder="1" applyAlignment="1" applyProtection="1">
      <alignment horizontal="center"/>
      <protection locked="0"/>
    </xf>
    <xf numFmtId="0" fontId="24" fillId="12" borderId="11" xfId="0" applyFont="1" applyFill="1" applyBorder="1" applyAlignment="1" applyProtection="1">
      <alignment horizontal="center"/>
      <protection locked="0"/>
    </xf>
    <xf numFmtId="0" fontId="61" fillId="0" borderId="9" xfId="10" applyFont="1" applyAlignment="1"/>
    <xf numFmtId="0" fontId="63" fillId="0" borderId="51" xfId="10" applyFont="1" applyBorder="1"/>
    <xf numFmtId="0" fontId="62" fillId="0" borderId="52" xfId="10" applyFont="1" applyBorder="1" applyAlignment="1">
      <alignment vertical="center" wrapText="1"/>
    </xf>
    <xf numFmtId="0" fontId="62" fillId="3" borderId="52" xfId="10" applyFont="1" applyFill="1" applyBorder="1" applyAlignment="1">
      <alignment vertical="center" wrapText="1"/>
    </xf>
    <xf numFmtId="14" fontId="64" fillId="6" borderId="51" xfId="10" applyNumberFormat="1" applyFont="1" applyFill="1" applyBorder="1" applyAlignment="1">
      <alignment horizontal="center" vertical="center" wrapText="1"/>
    </xf>
    <xf numFmtId="14" fontId="64" fillId="6" borderId="13" xfId="10" applyNumberFormat="1" applyFont="1" applyFill="1" applyBorder="1" applyAlignment="1">
      <alignment horizontal="center" vertical="center" wrapText="1"/>
    </xf>
    <xf numFmtId="0" fontId="64" fillId="5" borderId="52" xfId="10" applyFont="1" applyFill="1" applyBorder="1" applyAlignment="1">
      <alignment vertical="center" wrapText="1"/>
    </xf>
    <xf numFmtId="0" fontId="63" fillId="0" borderId="13" xfId="10" applyFont="1" applyBorder="1"/>
    <xf numFmtId="0" fontId="66" fillId="0" borderId="13" xfId="10" applyFont="1" applyBorder="1" applyAlignment="1">
      <alignment horizontal="center" vertical="center" wrapText="1"/>
    </xf>
    <xf numFmtId="0" fontId="66" fillId="3" borderId="13" xfId="10" applyFont="1" applyFill="1" applyBorder="1" applyAlignment="1">
      <alignment horizontal="center" vertical="center" wrapText="1"/>
    </xf>
    <xf numFmtId="0" fontId="66" fillId="58" borderId="52" xfId="10" applyFont="1" applyFill="1" applyBorder="1" applyAlignment="1">
      <alignment vertical="center" wrapText="1"/>
    </xf>
    <xf numFmtId="0" fontId="62" fillId="0" borderId="52" xfId="10" applyFont="1" applyBorder="1" applyAlignment="1">
      <alignment vertical="center"/>
    </xf>
    <xf numFmtId="0" fontId="65" fillId="58" borderId="52" xfId="10" applyFont="1" applyFill="1" applyBorder="1" applyAlignment="1">
      <alignment horizontal="center" vertical="center" wrapText="1"/>
    </xf>
    <xf numFmtId="0" fontId="68" fillId="2" borderId="52" xfId="10" applyFont="1" applyFill="1" applyBorder="1" applyAlignment="1">
      <alignment horizontal="left" vertical="center" wrapText="1"/>
    </xf>
    <xf numFmtId="0" fontId="68" fillId="2" borderId="56" xfId="10" applyFont="1" applyFill="1" applyBorder="1" applyAlignment="1">
      <alignment horizontal="left" vertical="center" wrapText="1"/>
    </xf>
    <xf numFmtId="0" fontId="23" fillId="0" borderId="0" xfId="0" applyFont="1"/>
    <xf numFmtId="0" fontId="22" fillId="27" borderId="13" xfId="0" applyFont="1" applyFill="1" applyBorder="1" applyAlignment="1">
      <alignment horizontal="center" vertical="center" wrapText="1"/>
    </xf>
    <xf numFmtId="0" fontId="22" fillId="27" borderId="21" xfId="0" applyFont="1" applyFill="1" applyBorder="1" applyAlignment="1">
      <alignment horizontal="center" vertical="center" wrapText="1"/>
    </xf>
    <xf numFmtId="0" fontId="25" fillId="0" borderId="1" xfId="0" applyFont="1" applyBorder="1" applyAlignment="1">
      <alignment horizontal="center" vertical="center"/>
    </xf>
    <xf numFmtId="0" fontId="23" fillId="0" borderId="0" xfId="0" applyFont="1" applyAlignment="1">
      <alignment horizontal="center"/>
    </xf>
    <xf numFmtId="0" fontId="25" fillId="60" borderId="9" xfId="0" applyFont="1" applyFill="1" applyBorder="1" applyAlignment="1">
      <alignment horizontal="center" vertical="center"/>
    </xf>
    <xf numFmtId="0" fontId="23" fillId="60" borderId="0" xfId="0" applyFont="1" applyFill="1" applyAlignment="1">
      <alignment horizontal="center"/>
    </xf>
    <xf numFmtId="0" fontId="24" fillId="0" borderId="9" xfId="0" applyFont="1" applyBorder="1" applyAlignment="1">
      <alignment vertical="center" wrapText="1"/>
    </xf>
    <xf numFmtId="0" fontId="24" fillId="0" borderId="9" xfId="0" applyFont="1" applyBorder="1"/>
    <xf numFmtId="0" fontId="25" fillId="0" borderId="9" xfId="0" applyFont="1" applyBorder="1" applyAlignment="1">
      <alignment horizontal="left" vertical="center"/>
    </xf>
    <xf numFmtId="0" fontId="25" fillId="0" borderId="9" xfId="0" applyFont="1" applyBorder="1" applyAlignment="1">
      <alignment vertical="center"/>
    </xf>
    <xf numFmtId="0" fontId="33" fillId="30" borderId="28" xfId="0" applyFont="1" applyFill="1" applyBorder="1" applyAlignment="1">
      <alignment horizontal="center" vertical="center" wrapText="1"/>
    </xf>
    <xf numFmtId="0" fontId="32" fillId="2" borderId="33" xfId="0" applyFont="1" applyFill="1" applyBorder="1" applyAlignment="1">
      <alignment horizontal="right" vertical="center" wrapText="1"/>
    </xf>
    <xf numFmtId="0" fontId="32" fillId="2" borderId="25" xfId="0" applyFont="1" applyFill="1" applyBorder="1" applyAlignment="1">
      <alignment horizontal="right" vertical="center" wrapText="1"/>
    </xf>
    <xf numFmtId="0" fontId="22" fillId="25" borderId="27" xfId="0" applyNumberFormat="1" applyFont="1" applyFill="1" applyBorder="1" applyAlignment="1">
      <alignment horizontal="left" vertical="top"/>
    </xf>
    <xf numFmtId="0" fontId="22" fillId="0" borderId="1" xfId="0" applyNumberFormat="1" applyFont="1" applyBorder="1" applyAlignment="1">
      <alignment horizontal="left" vertical="top"/>
    </xf>
    <xf numFmtId="0" fontId="23" fillId="0" borderId="0" xfId="0" applyNumberFormat="1" applyFont="1" applyAlignment="1">
      <alignment horizontal="left" vertical="top"/>
    </xf>
    <xf numFmtId="0" fontId="21" fillId="27" borderId="28" xfId="0" applyFont="1" applyFill="1" applyBorder="1" applyAlignment="1">
      <alignment horizontal="center" vertical="center" wrapText="1"/>
    </xf>
    <xf numFmtId="9" fontId="23" fillId="0" borderId="28" xfId="11" applyFont="1" applyBorder="1" applyAlignment="1">
      <alignment vertical="top" wrapText="1"/>
    </xf>
    <xf numFmtId="0" fontId="21" fillId="27" borderId="29" xfId="0" applyFont="1" applyFill="1" applyBorder="1" applyAlignment="1">
      <alignment horizontal="center" vertical="center" wrapText="1"/>
    </xf>
    <xf numFmtId="0" fontId="70" fillId="0" borderId="9" xfId="13" applyFont="1"/>
    <xf numFmtId="0" fontId="70" fillId="0" borderId="9" xfId="13" applyFont="1" applyBorder="1"/>
    <xf numFmtId="0" fontId="74" fillId="0" borderId="41" xfId="13" applyFont="1" applyBorder="1"/>
    <xf numFmtId="2" fontId="76" fillId="0" borderId="71" xfId="13" applyNumberFormat="1" applyFont="1" applyBorder="1" applyAlignment="1">
      <alignment horizontal="center"/>
    </xf>
    <xf numFmtId="2" fontId="76" fillId="0" borderId="69" xfId="13" applyNumberFormat="1" applyFont="1" applyFill="1" applyBorder="1" applyAlignment="1">
      <alignment horizontal="center"/>
    </xf>
    <xf numFmtId="2" fontId="76" fillId="0" borderId="71" xfId="13" applyNumberFormat="1" applyFont="1" applyFill="1" applyBorder="1" applyAlignment="1">
      <alignment horizontal="center"/>
    </xf>
    <xf numFmtId="2" fontId="76" fillId="64" borderId="71" xfId="13" applyNumberFormat="1" applyFont="1" applyFill="1" applyBorder="1" applyAlignment="1">
      <alignment horizontal="center"/>
    </xf>
    <xf numFmtId="2" fontId="76" fillId="64" borderId="69" xfId="13" applyNumberFormat="1" applyFont="1" applyFill="1" applyBorder="1" applyAlignment="1">
      <alignment horizontal="center"/>
    </xf>
    <xf numFmtId="2" fontId="76" fillId="0" borderId="69" xfId="13" applyNumberFormat="1" applyFont="1" applyBorder="1" applyAlignment="1">
      <alignment horizontal="center"/>
    </xf>
    <xf numFmtId="2" fontId="76" fillId="0" borderId="69" xfId="13" quotePrefix="1" applyNumberFormat="1" applyFont="1" applyFill="1" applyBorder="1" applyAlignment="1">
      <alignment horizontal="center"/>
    </xf>
    <xf numFmtId="2" fontId="76" fillId="0" borderId="69" xfId="13" quotePrefix="1" applyNumberFormat="1" applyFont="1" applyBorder="1" applyAlignment="1">
      <alignment horizontal="center"/>
    </xf>
    <xf numFmtId="165" fontId="76" fillId="0" borderId="69" xfId="13" quotePrefix="1" applyNumberFormat="1" applyFont="1" applyBorder="1" applyAlignment="1">
      <alignment horizontal="center"/>
    </xf>
    <xf numFmtId="165" fontId="76" fillId="0" borderId="71" xfId="13" applyNumberFormat="1" applyFont="1" applyBorder="1" applyAlignment="1">
      <alignment horizontal="center"/>
    </xf>
    <xf numFmtId="165" fontId="76" fillId="0" borderId="69" xfId="13" applyNumberFormat="1" applyFont="1" applyBorder="1" applyAlignment="1">
      <alignment horizontal="center"/>
    </xf>
    <xf numFmtId="2" fontId="70" fillId="64" borderId="41" xfId="13" applyNumberFormat="1" applyFont="1" applyFill="1" applyBorder="1" applyAlignment="1">
      <alignment horizontal="center"/>
    </xf>
    <xf numFmtId="2" fontId="70" fillId="64" borderId="69" xfId="13" applyNumberFormat="1" applyFont="1" applyFill="1" applyBorder="1" applyAlignment="1">
      <alignment horizontal="center"/>
    </xf>
    <xf numFmtId="2" fontId="70" fillId="0" borderId="71" xfId="13" quotePrefix="1" applyNumberFormat="1" applyFont="1" applyBorder="1" applyAlignment="1">
      <alignment horizontal="center"/>
    </xf>
    <xf numFmtId="2" fontId="70" fillId="0" borderId="69" xfId="13" applyNumberFormat="1" applyFont="1" applyBorder="1" applyAlignment="1">
      <alignment horizontal="center"/>
    </xf>
    <xf numFmtId="2" fontId="70" fillId="0" borderId="71" xfId="13" applyNumberFormat="1" applyFont="1" applyBorder="1" applyAlignment="1">
      <alignment horizontal="center"/>
    </xf>
    <xf numFmtId="2" fontId="70" fillId="0" borderId="71" xfId="13" applyNumberFormat="1" applyFont="1" applyFill="1" applyBorder="1" applyAlignment="1">
      <alignment horizontal="center"/>
    </xf>
    <xf numFmtId="2" fontId="70" fillId="0" borderId="69" xfId="13" applyNumberFormat="1" applyFont="1" applyFill="1" applyBorder="1" applyAlignment="1">
      <alignment horizontal="center"/>
    </xf>
    <xf numFmtId="2" fontId="70" fillId="64" borderId="71" xfId="13" applyNumberFormat="1" applyFont="1" applyFill="1" applyBorder="1" applyAlignment="1">
      <alignment horizontal="center"/>
    </xf>
    <xf numFmtId="2" fontId="70" fillId="0" borderId="69" xfId="13" quotePrefix="1" applyNumberFormat="1" applyFont="1" applyFill="1" applyBorder="1" applyAlignment="1">
      <alignment horizontal="center"/>
    </xf>
    <xf numFmtId="2" fontId="70" fillId="0" borderId="69" xfId="13" quotePrefix="1" applyNumberFormat="1" applyFont="1" applyBorder="1" applyAlignment="1">
      <alignment horizontal="center"/>
    </xf>
    <xf numFmtId="1" fontId="70" fillId="0" borderId="71" xfId="14" applyNumberFormat="1" applyFont="1" applyBorder="1" applyAlignment="1">
      <alignment horizontal="center"/>
    </xf>
    <xf numFmtId="1" fontId="70" fillId="0" borderId="69" xfId="14" applyNumberFormat="1" applyFont="1" applyBorder="1" applyAlignment="1">
      <alignment horizontal="center"/>
    </xf>
    <xf numFmtId="1" fontId="70" fillId="0" borderId="71" xfId="14" applyNumberFormat="1" applyFont="1" applyFill="1" applyBorder="1" applyAlignment="1">
      <alignment horizontal="center"/>
    </xf>
    <xf numFmtId="1" fontId="70" fillId="64" borderId="71" xfId="14" applyNumberFormat="1" applyFont="1" applyFill="1" applyBorder="1" applyAlignment="1">
      <alignment horizontal="center"/>
    </xf>
    <xf numFmtId="1" fontId="70" fillId="64" borderId="69" xfId="14" applyNumberFormat="1" applyFont="1" applyFill="1" applyBorder="1" applyAlignment="1">
      <alignment horizontal="center"/>
    </xf>
    <xf numFmtId="1" fontId="70" fillId="0" borderId="69" xfId="14" applyNumberFormat="1" applyFont="1" applyFill="1" applyBorder="1" applyAlignment="1">
      <alignment horizontal="center"/>
    </xf>
    <xf numFmtId="0" fontId="75" fillId="0" borderId="9" xfId="13" applyFont="1" applyBorder="1"/>
    <xf numFmtId="1" fontId="70" fillId="0" borderId="9" xfId="14" applyNumberFormat="1" applyFont="1" applyBorder="1" applyAlignment="1">
      <alignment horizontal="center"/>
    </xf>
    <xf numFmtId="1" fontId="70" fillId="0" borderId="9" xfId="14" applyNumberFormat="1" applyFont="1" applyFill="1" applyBorder="1" applyAlignment="1">
      <alignment horizontal="center"/>
    </xf>
    <xf numFmtId="0" fontId="70" fillId="0" borderId="9" xfId="13" applyFont="1" applyAlignment="1">
      <alignment horizontal="center"/>
    </xf>
    <xf numFmtId="49" fontId="27" fillId="30" borderId="27" xfId="0" applyNumberFormat="1" applyFont="1" applyFill="1" applyBorder="1" applyAlignment="1">
      <alignment horizontal="center" vertical="center" wrapText="1"/>
    </xf>
    <xf numFmtId="49" fontId="25" fillId="0" borderId="27" xfId="0" applyNumberFormat="1" applyFont="1" applyBorder="1"/>
    <xf numFmtId="49" fontId="25" fillId="0" borderId="30" xfId="0" applyNumberFormat="1" applyFont="1" applyBorder="1"/>
    <xf numFmtId="49" fontId="23" fillId="0" borderId="0" xfId="0" applyNumberFormat="1" applyFont="1"/>
    <xf numFmtId="49" fontId="29" fillId="0" borderId="13" xfId="0" applyNumberFormat="1" applyFont="1" applyBorder="1" applyAlignment="1">
      <alignment horizontal="left" vertical="top"/>
    </xf>
    <xf numFmtId="14" fontId="77" fillId="6" borderId="13" xfId="10" applyNumberFormat="1" applyFont="1" applyFill="1" applyBorder="1" applyAlignment="1">
      <alignment horizontal="center" vertical="center" wrapText="1"/>
    </xf>
    <xf numFmtId="0" fontId="23" fillId="0" borderId="0" xfId="0" applyFont="1" applyAlignment="1"/>
    <xf numFmtId="0" fontId="21" fillId="2" borderId="18" xfId="0" applyNumberFormat="1" applyFont="1" applyFill="1" applyBorder="1" applyAlignment="1">
      <alignment horizontal="left" vertical="top"/>
    </xf>
    <xf numFmtId="49" fontId="24" fillId="0" borderId="25" xfId="0" applyNumberFormat="1" applyFont="1" applyBorder="1" applyAlignment="1">
      <alignment vertical="center"/>
    </xf>
    <xf numFmtId="0" fontId="21" fillId="2" borderId="12" xfId="0" applyFont="1" applyFill="1" applyBorder="1" applyAlignment="1">
      <alignment vertical="center"/>
    </xf>
    <xf numFmtId="0" fontId="24" fillId="0" borderId="26" xfId="0" applyFont="1" applyBorder="1" applyAlignment="1">
      <alignment vertical="center"/>
    </xf>
    <xf numFmtId="49" fontId="24" fillId="0" borderId="9" xfId="0" applyNumberFormat="1" applyFont="1" applyBorder="1" applyAlignment="1">
      <alignment vertical="center"/>
    </xf>
    <xf numFmtId="0" fontId="24" fillId="0" borderId="47" xfId="0" applyFont="1" applyBorder="1" applyAlignment="1">
      <alignment vertical="center"/>
    </xf>
    <xf numFmtId="0" fontId="22" fillId="28" borderId="20" xfId="0" applyNumberFormat="1" applyFont="1" applyFill="1" applyBorder="1" applyAlignment="1">
      <alignment horizontal="left" vertical="top"/>
    </xf>
    <xf numFmtId="49" fontId="29" fillId="0" borderId="13" xfId="0" applyNumberFormat="1" applyFont="1" applyBorder="1" applyAlignment="1">
      <alignment vertical="center"/>
    </xf>
    <xf numFmtId="0" fontId="22" fillId="28" borderId="13" xfId="0" applyFont="1" applyFill="1" applyBorder="1" applyAlignment="1">
      <alignment vertical="center"/>
    </xf>
    <xf numFmtId="0" fontId="29" fillId="0" borderId="21" xfId="0" applyFont="1" applyBorder="1" applyAlignment="1">
      <alignment vertical="center"/>
    </xf>
    <xf numFmtId="49" fontId="21" fillId="27" borderId="28" xfId="0" applyNumberFormat="1" applyFont="1" applyFill="1" applyBorder="1" applyAlignment="1">
      <alignment horizontal="left" vertical="center"/>
    </xf>
    <xf numFmtId="0" fontId="21" fillId="27" borderId="28" xfId="0" applyFont="1" applyFill="1" applyBorder="1" applyAlignment="1">
      <alignment horizontal="left" vertical="center"/>
    </xf>
    <xf numFmtId="0" fontId="21" fillId="27" borderId="29" xfId="0" applyFont="1" applyFill="1" applyBorder="1" applyAlignment="1">
      <alignment horizontal="left" vertical="center"/>
    </xf>
    <xf numFmtId="0" fontId="21" fillId="28" borderId="20" xfId="0" applyNumberFormat="1" applyFont="1" applyFill="1" applyBorder="1" applyAlignment="1">
      <alignment horizontal="left" vertical="top"/>
    </xf>
    <xf numFmtId="0" fontId="29" fillId="0" borderId="21" xfId="0" applyFont="1" applyBorder="1" applyAlignment="1">
      <alignment horizontal="left" vertical="top"/>
    </xf>
    <xf numFmtId="0" fontId="22" fillId="0" borderId="13" xfId="0" applyFont="1" applyBorder="1" applyAlignment="1">
      <alignment horizontal="left" vertical="top"/>
    </xf>
    <xf numFmtId="0" fontId="22" fillId="26" borderId="63" xfId="0" applyNumberFormat="1" applyFont="1" applyFill="1" applyBorder="1" applyAlignment="1">
      <alignment horizontal="left" vertical="top"/>
    </xf>
    <xf numFmtId="49" fontId="22" fillId="27" borderId="64" xfId="0" applyNumberFormat="1" applyFont="1" applyFill="1" applyBorder="1" applyAlignment="1">
      <alignment horizontal="center" vertical="center"/>
    </xf>
    <xf numFmtId="0" fontId="22" fillId="27" borderId="64" xfId="0" applyFont="1" applyFill="1" applyBorder="1" applyAlignment="1">
      <alignment horizontal="center" vertical="center"/>
    </xf>
    <xf numFmtId="0" fontId="22" fillId="27" borderId="65" xfId="0" applyFont="1" applyFill="1" applyBorder="1" applyAlignment="1">
      <alignment horizontal="center" vertical="center"/>
    </xf>
    <xf numFmtId="0" fontId="22" fillId="61" borderId="28" xfId="0" applyNumberFormat="1" applyFont="1" applyFill="1" applyBorder="1" applyAlignment="1">
      <alignment horizontal="left" vertical="top"/>
    </xf>
    <xf numFmtId="49" fontId="22" fillId="62" borderId="28" xfId="0" applyNumberFormat="1" applyFont="1" applyFill="1" applyBorder="1" applyAlignment="1">
      <alignment horizontal="center" vertical="center"/>
    </xf>
    <xf numFmtId="0" fontId="22" fillId="62" borderId="28" xfId="0" applyFont="1" applyFill="1" applyBorder="1" applyAlignment="1">
      <alignment horizontal="center" vertical="center"/>
    </xf>
    <xf numFmtId="49" fontId="29" fillId="0" borderId="28" xfId="0" applyNumberFormat="1" applyFont="1" applyBorder="1" applyAlignment="1">
      <alignment horizontal="left" vertical="top"/>
    </xf>
    <xf numFmtId="0" fontId="22" fillId="0" borderId="28" xfId="0" applyFont="1" applyBorder="1" applyAlignment="1">
      <alignment horizontal="left" vertical="top"/>
    </xf>
    <xf numFmtId="0" fontId="29" fillId="0" borderId="28" xfId="0" applyFont="1" applyBorder="1" applyAlignment="1">
      <alignment horizontal="left" vertical="top"/>
    </xf>
    <xf numFmtId="49" fontId="25" fillId="0" borderId="1" xfId="0" applyNumberFormat="1" applyFont="1" applyBorder="1" applyAlignment="1"/>
    <xf numFmtId="0" fontId="25" fillId="0" borderId="1" xfId="0" applyFont="1" applyBorder="1" applyAlignment="1"/>
    <xf numFmtId="0" fontId="22" fillId="28" borderId="20" xfId="0" applyNumberFormat="1" applyFont="1" applyFill="1" applyBorder="1" applyAlignment="1">
      <alignment vertical="top"/>
    </xf>
    <xf numFmtId="0" fontId="22" fillId="28" borderId="22" xfId="0" applyNumberFormat="1" applyFont="1" applyFill="1" applyBorder="1" applyAlignment="1">
      <alignment vertical="top"/>
    </xf>
    <xf numFmtId="49" fontId="23" fillId="0" borderId="0" xfId="0" applyNumberFormat="1" applyFont="1" applyAlignment="1"/>
    <xf numFmtId="0" fontId="32" fillId="2" borderId="18" xfId="0" applyFont="1" applyFill="1" applyBorder="1" applyAlignment="1">
      <alignment horizontal="left" vertical="center"/>
    </xf>
    <xf numFmtId="0" fontId="41" fillId="0" borderId="12" xfId="0" applyFont="1" applyBorder="1" applyAlignment="1">
      <alignment horizontal="left" vertical="center"/>
    </xf>
    <xf numFmtId="0" fontId="32" fillId="2" borderId="12" xfId="0" applyFont="1" applyFill="1" applyBorder="1" applyAlignment="1">
      <alignment horizontal="left" vertical="center"/>
    </xf>
    <xf numFmtId="0" fontId="35" fillId="0" borderId="19" xfId="0" applyFont="1" applyBorder="1" applyAlignment="1">
      <alignment horizontal="left" vertical="center"/>
    </xf>
    <xf numFmtId="0" fontId="36" fillId="30" borderId="20" xfId="0" applyFont="1" applyFill="1" applyBorder="1" applyAlignment="1"/>
    <xf numFmtId="0" fontId="36" fillId="30" borderId="13" xfId="0" applyFont="1" applyFill="1" applyBorder="1" applyAlignment="1"/>
    <xf numFmtId="0" fontId="36" fillId="30" borderId="21" xfId="0" applyFont="1" applyFill="1" applyBorder="1" applyAlignment="1"/>
    <xf numFmtId="0" fontId="25" fillId="0" borderId="20" xfId="0" applyFont="1" applyBorder="1" applyAlignment="1"/>
    <xf numFmtId="0" fontId="25" fillId="0" borderId="13" xfId="0" applyFont="1" applyBorder="1" applyAlignment="1"/>
    <xf numFmtId="0" fontId="35" fillId="0" borderId="13" xfId="0" applyFont="1" applyBorder="1" applyAlignment="1"/>
    <xf numFmtId="0" fontId="25" fillId="0" borderId="21" xfId="0" applyFont="1" applyBorder="1" applyAlignment="1"/>
    <xf numFmtId="0" fontId="25" fillId="0" borderId="22" xfId="0" applyFont="1" applyBorder="1" applyAlignment="1"/>
    <xf numFmtId="0" fontId="25" fillId="0" borderId="23" xfId="0" applyFont="1" applyBorder="1" applyAlignment="1"/>
    <xf numFmtId="0" fontId="25" fillId="0" borderId="24" xfId="0" applyFont="1" applyBorder="1" applyAlignment="1"/>
    <xf numFmtId="49" fontId="29" fillId="0" borderId="80" xfId="0" applyNumberFormat="1" applyFont="1" applyBorder="1" applyAlignment="1">
      <alignment vertical="top"/>
    </xf>
    <xf numFmtId="49" fontId="29" fillId="0" borderId="16" xfId="0" applyNumberFormat="1" applyFont="1" applyBorder="1" applyAlignment="1">
      <alignment vertical="top"/>
    </xf>
    <xf numFmtId="49" fontId="29" fillId="0" borderId="17" xfId="0" applyNumberFormat="1" applyFont="1" applyBorder="1" applyAlignment="1">
      <alignment vertical="top"/>
    </xf>
    <xf numFmtId="49" fontId="29" fillId="0" borderId="73" xfId="0" applyNumberFormat="1" applyFont="1" applyBorder="1" applyAlignment="1">
      <alignment vertical="top"/>
    </xf>
    <xf numFmtId="49" fontId="29" fillId="0" borderId="74" xfId="0" applyNumberFormat="1" applyFont="1" applyBorder="1" applyAlignment="1">
      <alignment vertical="top"/>
    </xf>
    <xf numFmtId="49" fontId="29" fillId="0" borderId="75" xfId="0" applyNumberFormat="1" applyFont="1" applyBorder="1" applyAlignment="1">
      <alignment vertical="top"/>
    </xf>
    <xf numFmtId="49" fontId="29" fillId="0" borderId="14" xfId="0" applyNumberFormat="1" applyFont="1" applyBorder="1" applyAlignment="1">
      <alignment vertical="top"/>
    </xf>
    <xf numFmtId="49" fontId="29" fillId="0" borderId="53" xfId="0" applyNumberFormat="1" applyFont="1" applyBorder="1" applyAlignment="1">
      <alignment vertical="top"/>
    </xf>
    <xf numFmtId="49" fontId="29" fillId="0" borderId="76" xfId="0" applyNumberFormat="1" applyFont="1" applyBorder="1" applyAlignment="1">
      <alignment vertical="top"/>
    </xf>
    <xf numFmtId="49" fontId="29" fillId="0" borderId="77" xfId="0" applyNumberFormat="1" applyFont="1" applyBorder="1" applyAlignment="1">
      <alignment vertical="top"/>
    </xf>
    <xf numFmtId="49" fontId="29" fillId="0" borderId="78" xfId="0" applyNumberFormat="1" applyFont="1" applyBorder="1" applyAlignment="1">
      <alignment vertical="top"/>
    </xf>
    <xf numFmtId="49" fontId="29" fillId="0" borderId="79" xfId="0" applyNumberFormat="1" applyFont="1" applyBorder="1" applyAlignment="1">
      <alignment vertical="top"/>
    </xf>
    <xf numFmtId="0" fontId="28" fillId="29" borderId="15" xfId="0" applyFont="1" applyFill="1" applyBorder="1" applyAlignment="1">
      <alignment horizontal="center" vertical="center"/>
    </xf>
    <xf numFmtId="0" fontId="28" fillId="29" borderId="16" xfId="0" applyFont="1" applyFill="1" applyBorder="1" applyAlignment="1">
      <alignment horizontal="center" vertical="center"/>
    </xf>
    <xf numFmtId="0" fontId="28" fillId="29" borderId="17" xfId="0" applyFont="1" applyFill="1" applyBorder="1" applyAlignment="1">
      <alignment horizontal="center" vertical="center"/>
    </xf>
    <xf numFmtId="0" fontId="44" fillId="63" borderId="60" xfId="0" applyFont="1" applyFill="1" applyBorder="1" applyAlignment="1">
      <alignment horizontal="center" vertical="center"/>
    </xf>
    <xf numFmtId="0" fontId="44" fillId="63" borderId="61" xfId="0" applyFont="1" applyFill="1" applyBorder="1" applyAlignment="1">
      <alignment horizontal="center" vertical="center"/>
    </xf>
    <xf numFmtId="0" fontId="44" fillId="63" borderId="62" xfId="0" applyFont="1" applyFill="1" applyBorder="1" applyAlignment="1">
      <alignment horizontal="center" vertical="center"/>
    </xf>
    <xf numFmtId="49" fontId="29" fillId="0" borderId="73" xfId="0" applyNumberFormat="1" applyFont="1" applyBorder="1" applyAlignment="1">
      <alignment horizontal="left" vertical="top"/>
    </xf>
    <xf numFmtId="49" fontId="29" fillId="0" borderId="74" xfId="0" applyNumberFormat="1" applyFont="1" applyBorder="1" applyAlignment="1">
      <alignment horizontal="left" vertical="top"/>
    </xf>
    <xf numFmtId="49" fontId="29" fillId="0" borderId="75" xfId="0" applyNumberFormat="1" applyFont="1" applyBorder="1" applyAlignment="1">
      <alignment horizontal="left" vertical="top"/>
    </xf>
    <xf numFmtId="0" fontId="41" fillId="0" borderId="39" xfId="0" applyFont="1" applyBorder="1" applyAlignment="1">
      <alignment horizontal="left" vertical="center"/>
    </xf>
    <xf numFmtId="0" fontId="41" fillId="0" borderId="40" xfId="0" applyFont="1" applyBorder="1" applyAlignment="1">
      <alignment horizontal="left" vertical="center"/>
    </xf>
    <xf numFmtId="0" fontId="31" fillId="29" borderId="9" xfId="0" applyFont="1" applyFill="1" applyBorder="1" applyAlignment="1">
      <alignment horizontal="left" vertical="center"/>
    </xf>
    <xf numFmtId="0" fontId="31" fillId="29" borderId="47" xfId="0" applyFont="1" applyFill="1" applyBorder="1" applyAlignment="1">
      <alignment horizontal="left" vertical="center"/>
    </xf>
    <xf numFmtId="0" fontId="23" fillId="31" borderId="39" xfId="0" applyFont="1" applyFill="1" applyBorder="1" applyAlignment="1">
      <alignment horizontal="center"/>
    </xf>
    <xf numFmtId="0" fontId="23" fillId="31" borderId="45" xfId="0" applyFont="1" applyFill="1" applyBorder="1" applyAlignment="1">
      <alignment horizontal="center"/>
    </xf>
    <xf numFmtId="0" fontId="23" fillId="31" borderId="46" xfId="0" applyFont="1" applyFill="1" applyBorder="1" applyAlignment="1">
      <alignment horizontal="center"/>
    </xf>
    <xf numFmtId="0" fontId="31" fillId="29" borderId="15" xfId="0" applyFont="1" applyFill="1" applyBorder="1" applyAlignment="1">
      <alignment horizontal="center" vertical="center"/>
    </xf>
    <xf numFmtId="0" fontId="31" fillId="29" borderId="16" xfId="0" applyFont="1" applyFill="1" applyBorder="1" applyAlignment="1">
      <alignment horizontal="center" vertical="center"/>
    </xf>
    <xf numFmtId="0" fontId="31" fillId="29" borderId="17" xfId="0" applyFont="1" applyFill="1" applyBorder="1" applyAlignment="1">
      <alignment horizontal="center" vertical="center"/>
    </xf>
    <xf numFmtId="0" fontId="65" fillId="4" borderId="54" xfId="10" applyFont="1" applyFill="1" applyBorder="1" applyAlignment="1">
      <alignment horizontal="center" vertical="center" wrapText="1"/>
    </xf>
    <xf numFmtId="0" fontId="60" fillId="0" borderId="53" xfId="10" applyFont="1" applyBorder="1"/>
    <xf numFmtId="0" fontId="60" fillId="0" borderId="10" xfId="10" applyFont="1" applyBorder="1"/>
    <xf numFmtId="0" fontId="62" fillId="57" borderId="50" xfId="10" applyFont="1" applyFill="1" applyBorder="1" applyAlignment="1">
      <alignment horizontal="left" vertical="top" wrapText="1"/>
    </xf>
    <xf numFmtId="0" fontId="60" fillId="0" borderId="49" xfId="10" applyFont="1" applyBorder="1"/>
    <xf numFmtId="0" fontId="69" fillId="59" borderId="59" xfId="10" applyFont="1" applyFill="1" applyBorder="1" applyAlignment="1">
      <alignment horizontal="center"/>
    </xf>
    <xf numFmtId="0" fontId="60" fillId="0" borderId="58" xfId="10" applyFont="1" applyBorder="1"/>
    <xf numFmtId="0" fontId="60" fillId="0" borderId="57" xfId="10" applyFont="1" applyBorder="1"/>
    <xf numFmtId="0" fontId="67" fillId="0" borderId="11" xfId="10" applyFont="1" applyBorder="1" applyAlignment="1">
      <alignment horizontal="left" vertical="center" wrapText="1"/>
    </xf>
    <xf numFmtId="0" fontId="60" fillId="0" borderId="55" xfId="10" applyFont="1" applyBorder="1"/>
    <xf numFmtId="0" fontId="60" fillId="0" borderId="6" xfId="10" applyFont="1" applyBorder="1"/>
    <xf numFmtId="0" fontId="67" fillId="0" borderId="14" xfId="10" applyFont="1" applyBorder="1" applyAlignment="1">
      <alignment horizontal="left" vertical="center" wrapText="1"/>
    </xf>
    <xf numFmtId="0" fontId="62" fillId="57" borderId="54" xfId="10" applyFont="1" applyFill="1" applyBorder="1" applyAlignment="1">
      <alignment horizontal="left" vertical="top" wrapText="1"/>
    </xf>
    <xf numFmtId="0" fontId="65" fillId="58" borderId="14" xfId="10" applyFont="1" applyFill="1" applyBorder="1" applyAlignment="1">
      <alignment horizontal="center" vertical="center" wrapText="1"/>
    </xf>
    <xf numFmtId="0" fontId="42" fillId="4" borderId="34" xfId="0" applyFont="1" applyFill="1" applyBorder="1" applyAlignment="1">
      <alignment horizontal="center" vertical="center" wrapText="1"/>
    </xf>
    <xf numFmtId="0" fontId="42" fillId="0" borderId="35" xfId="0" applyFont="1" applyBorder="1" applyAlignment="1">
      <alignment wrapText="1"/>
    </xf>
    <xf numFmtId="0" fontId="42" fillId="0" borderId="36" xfId="0" applyFont="1" applyBorder="1" applyAlignment="1">
      <alignment wrapText="1"/>
    </xf>
    <xf numFmtId="0" fontId="41" fillId="0" borderId="25" xfId="0" applyFont="1" applyBorder="1" applyAlignment="1">
      <alignment horizontal="left" vertical="center" wrapText="1"/>
    </xf>
    <xf numFmtId="0" fontId="41" fillId="0" borderId="25" xfId="0" applyFont="1" applyBorder="1" applyAlignment="1">
      <alignment wrapText="1"/>
    </xf>
    <xf numFmtId="0" fontId="32" fillId="32" borderId="27" xfId="0" applyFont="1" applyFill="1" applyBorder="1" applyAlignment="1">
      <alignment horizontal="left" vertical="center" wrapText="1"/>
    </xf>
    <xf numFmtId="0" fontId="41" fillId="25" borderId="28" xfId="0" applyFont="1" applyFill="1" applyBorder="1" applyAlignment="1">
      <alignment wrapText="1"/>
    </xf>
    <xf numFmtId="0" fontId="41" fillId="25" borderId="29" xfId="0" applyFont="1" applyFill="1" applyBorder="1" applyAlignment="1">
      <alignment wrapText="1"/>
    </xf>
    <xf numFmtId="0" fontId="32" fillId="2" borderId="37"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41" fillId="0" borderId="26" xfId="0" applyFont="1" applyBorder="1" applyAlignment="1">
      <alignment horizontal="left" vertical="center" wrapText="1"/>
    </xf>
    <xf numFmtId="0" fontId="49" fillId="44" borderId="15" xfId="0" applyFont="1" applyFill="1" applyBorder="1" applyAlignment="1">
      <alignment horizontal="center"/>
    </xf>
    <xf numFmtId="0" fontId="49" fillId="44" borderId="16" xfId="0" applyFont="1" applyFill="1" applyBorder="1" applyAlignment="1">
      <alignment horizontal="center"/>
    </xf>
    <xf numFmtId="0" fontId="49" fillId="44" borderId="17" xfId="0" applyFont="1" applyFill="1" applyBorder="1" applyAlignment="1">
      <alignment horizontal="center"/>
    </xf>
    <xf numFmtId="164" fontId="21" fillId="51" borderId="28" xfId="0" applyNumberFormat="1" applyFont="1" applyFill="1" applyBorder="1" applyAlignment="1">
      <alignment horizontal="left" vertical="top" wrapText="1"/>
    </xf>
    <xf numFmtId="0" fontId="23" fillId="25" borderId="28" xfId="0" applyFont="1" applyFill="1" applyBorder="1"/>
    <xf numFmtId="0" fontId="23" fillId="39" borderId="30" xfId="0" applyFont="1" applyFill="1" applyBorder="1" applyAlignment="1">
      <alignment horizontal="left" wrapText="1"/>
    </xf>
    <xf numFmtId="0" fontId="23" fillId="36" borderId="31" xfId="0" applyFont="1" applyFill="1" applyBorder="1"/>
    <xf numFmtId="0" fontId="24" fillId="0" borderId="28" xfId="0" applyFont="1" applyBorder="1" applyAlignment="1">
      <alignment horizontal="left" vertical="center" wrapText="1"/>
    </xf>
    <xf numFmtId="0" fontId="23" fillId="0" borderId="28" xfId="0" applyFont="1" applyBorder="1"/>
    <xf numFmtId="0" fontId="23" fillId="53" borderId="33" xfId="0" applyFont="1" applyFill="1" applyBorder="1" applyAlignment="1">
      <alignment horizontal="left" vertical="top" wrapText="1"/>
    </xf>
    <xf numFmtId="0" fontId="46" fillId="36" borderId="25" xfId="0" applyFont="1" applyFill="1" applyBorder="1"/>
    <xf numFmtId="0" fontId="24" fillId="3" borderId="28" xfId="0" applyFont="1" applyFill="1" applyBorder="1" applyAlignment="1">
      <alignment vertical="center" wrapText="1"/>
    </xf>
    <xf numFmtId="165" fontId="39" fillId="51" borderId="28" xfId="0" applyNumberFormat="1" applyFont="1" applyFill="1" applyBorder="1" applyAlignment="1">
      <alignment horizontal="center" wrapText="1"/>
    </xf>
    <xf numFmtId="164" fontId="21" fillId="51" borderId="27" xfId="0" applyNumberFormat="1" applyFont="1" applyFill="1" applyBorder="1" applyAlignment="1">
      <alignment horizontal="left" wrapText="1"/>
    </xf>
    <xf numFmtId="0" fontId="23" fillId="25" borderId="27" xfId="0" applyFont="1" applyFill="1" applyBorder="1" applyAlignment="1">
      <alignment wrapText="1"/>
    </xf>
    <xf numFmtId="0" fontId="70" fillId="0" borderId="9" xfId="13" applyFont="1" applyAlignment="1">
      <alignment horizontal="center"/>
    </xf>
    <xf numFmtId="2" fontId="70" fillId="0" borderId="41" xfId="13" applyNumberFormat="1" applyFont="1" applyBorder="1" applyAlignment="1">
      <alignment horizontal="center"/>
    </xf>
    <xf numFmtId="2" fontId="70" fillId="0" borderId="69" xfId="13" applyNumberFormat="1" applyFont="1" applyBorder="1" applyAlignment="1">
      <alignment horizontal="center"/>
    </xf>
    <xf numFmtId="2" fontId="70" fillId="0" borderId="41" xfId="13" applyNumberFormat="1" applyFont="1" applyFill="1" applyBorder="1" applyAlignment="1">
      <alignment horizontal="center"/>
    </xf>
    <xf numFmtId="2" fontId="70" fillId="0" borderId="69" xfId="13" applyNumberFormat="1" applyFont="1" applyFill="1" applyBorder="1" applyAlignment="1">
      <alignment horizontal="center"/>
    </xf>
    <xf numFmtId="165" fontId="70" fillId="0" borderId="41" xfId="13" applyNumberFormat="1" applyFont="1" applyBorder="1" applyAlignment="1">
      <alignment horizontal="center"/>
    </xf>
    <xf numFmtId="165" fontId="70" fillId="0" borderId="69" xfId="13" applyNumberFormat="1" applyFont="1" applyBorder="1" applyAlignment="1">
      <alignment horizontal="center"/>
    </xf>
    <xf numFmtId="0" fontId="74" fillId="0" borderId="72" xfId="13" applyFont="1" applyBorder="1" applyAlignment="1">
      <alignment horizontal="center" vertical="center"/>
    </xf>
    <xf numFmtId="0" fontId="74" fillId="0" borderId="25" xfId="13" applyFont="1" applyBorder="1" applyAlignment="1">
      <alignment horizontal="center" vertical="center"/>
    </xf>
    <xf numFmtId="2" fontId="70" fillId="0" borderId="41" xfId="13" quotePrefix="1" applyNumberFormat="1" applyFont="1" applyBorder="1" applyAlignment="1">
      <alignment horizontal="center"/>
    </xf>
    <xf numFmtId="2" fontId="70" fillId="0" borderId="69" xfId="13" quotePrefix="1" applyNumberFormat="1" applyFont="1" applyBorder="1" applyAlignment="1">
      <alignment horizontal="center"/>
    </xf>
    <xf numFmtId="0" fontId="75" fillId="0" borderId="41" xfId="13" quotePrefix="1" applyFont="1" applyBorder="1" applyAlignment="1">
      <alignment horizontal="center"/>
    </xf>
    <xf numFmtId="0" fontId="75" fillId="0" borderId="69" xfId="13" quotePrefix="1" applyFont="1" applyBorder="1" applyAlignment="1">
      <alignment horizontal="center"/>
    </xf>
    <xf numFmtId="0" fontId="75" fillId="64" borderId="41" xfId="13" quotePrefix="1" applyFont="1" applyFill="1" applyBorder="1" applyAlignment="1">
      <alignment horizontal="center"/>
    </xf>
    <xf numFmtId="0" fontId="75" fillId="64" borderId="69" xfId="13" quotePrefix="1" applyFont="1" applyFill="1" applyBorder="1" applyAlignment="1">
      <alignment horizontal="center"/>
    </xf>
    <xf numFmtId="0" fontId="75" fillId="0" borderId="42" xfId="13" quotePrefix="1" applyFont="1" applyBorder="1" applyAlignment="1">
      <alignment horizontal="center"/>
    </xf>
    <xf numFmtId="0" fontId="74" fillId="0" borderId="70" xfId="13" applyFont="1" applyBorder="1" applyAlignment="1">
      <alignment horizontal="center" vertical="center"/>
    </xf>
    <xf numFmtId="0" fontId="75" fillId="0" borderId="69" xfId="13" applyFont="1" applyBorder="1" applyAlignment="1">
      <alignment horizontal="center"/>
    </xf>
    <xf numFmtId="0" fontId="75" fillId="0" borderId="42" xfId="13" applyFont="1" applyBorder="1" applyAlignment="1">
      <alignment horizontal="center"/>
    </xf>
    <xf numFmtId="0" fontId="75" fillId="0" borderId="28" xfId="13" quotePrefix="1" applyFont="1" applyBorder="1" applyAlignment="1">
      <alignment horizontal="center"/>
    </xf>
    <xf numFmtId="0" fontId="75" fillId="0" borderId="41" xfId="13" applyFont="1" applyBorder="1" applyAlignment="1">
      <alignment horizontal="center"/>
    </xf>
    <xf numFmtId="0" fontId="75" fillId="64" borderId="42" xfId="13" applyFont="1" applyFill="1" applyBorder="1" applyAlignment="1">
      <alignment horizontal="center"/>
    </xf>
    <xf numFmtId="0" fontId="71" fillId="0" borderId="28" xfId="13" applyFont="1" applyBorder="1" applyAlignment="1">
      <alignment horizontal="center" wrapText="1"/>
    </xf>
    <xf numFmtId="0" fontId="72" fillId="0" borderId="28" xfId="13" applyFont="1" applyBorder="1" applyAlignment="1">
      <alignment horizontal="center"/>
    </xf>
    <xf numFmtId="0" fontId="73" fillId="0" borderId="66" xfId="13" applyFont="1" applyBorder="1" applyAlignment="1">
      <alignment horizontal="center" wrapText="1"/>
    </xf>
    <xf numFmtId="0" fontId="72" fillId="0" borderId="67" xfId="13" applyFont="1" applyBorder="1" applyAlignment="1">
      <alignment horizontal="center"/>
    </xf>
    <xf numFmtId="0" fontId="72" fillId="0" borderId="68" xfId="13" applyFont="1" applyBorder="1" applyAlignment="1">
      <alignment horizontal="center"/>
    </xf>
    <xf numFmtId="0" fontId="42" fillId="0" borderId="35" xfId="0" applyFont="1" applyBorder="1"/>
    <xf numFmtId="0" fontId="42" fillId="0" borderId="36" xfId="0" applyFont="1" applyBorder="1"/>
    <xf numFmtId="0" fontId="41" fillId="0" borderId="25" xfId="0" applyFont="1" applyBorder="1"/>
    <xf numFmtId="0" fontId="32" fillId="2" borderId="39"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21" fillId="25" borderId="28" xfId="0" applyFont="1" applyFill="1" applyBorder="1"/>
    <xf numFmtId="0" fontId="21" fillId="25" borderId="29" xfId="0" applyFont="1" applyFill="1" applyBorder="1"/>
    <xf numFmtId="0" fontId="32" fillId="33" borderId="44" xfId="0" applyFont="1" applyFill="1" applyBorder="1" applyAlignment="1">
      <alignment horizontal="left" vertical="center" wrapText="1"/>
    </xf>
    <xf numFmtId="0" fontId="32" fillId="33" borderId="45" xfId="0" applyFont="1" applyFill="1" applyBorder="1" applyAlignment="1">
      <alignment horizontal="left" vertical="center" wrapText="1"/>
    </xf>
    <xf numFmtId="0" fontId="32" fillId="33" borderId="46" xfId="0" applyFont="1" applyFill="1" applyBorder="1" applyAlignment="1">
      <alignment horizontal="left" vertical="center" wrapText="1"/>
    </xf>
    <xf numFmtId="0" fontId="32" fillId="25" borderId="28" xfId="0" applyFont="1" applyFill="1" applyBorder="1"/>
    <xf numFmtId="0" fontId="32" fillId="25" borderId="29" xfId="0" applyFont="1" applyFill="1" applyBorder="1"/>
    <xf numFmtId="0" fontId="42" fillId="4" borderId="15" xfId="0" applyFont="1" applyFill="1" applyBorder="1" applyAlignment="1">
      <alignment horizontal="center" vertical="center" wrapText="1"/>
    </xf>
    <xf numFmtId="0" fontId="42" fillId="0" borderId="16" xfId="0" applyFont="1" applyBorder="1" applyAlignment="1">
      <alignment vertical="center"/>
    </xf>
    <xf numFmtId="0" fontId="42" fillId="0" borderId="17" xfId="0" applyFont="1" applyBorder="1" applyAlignment="1">
      <alignment vertical="center"/>
    </xf>
    <xf numFmtId="0" fontId="32" fillId="2" borderId="25" xfId="0" applyFont="1" applyFill="1" applyBorder="1" applyAlignment="1">
      <alignment horizontal="left" vertical="center" wrapText="1"/>
    </xf>
    <xf numFmtId="0" fontId="32" fillId="0" borderId="25" xfId="0" applyFont="1" applyBorder="1" applyAlignment="1">
      <alignment horizontal="left"/>
    </xf>
    <xf numFmtId="0" fontId="41" fillId="0" borderId="26" xfId="0" applyFont="1" applyBorder="1" applyAlignment="1">
      <alignment horizontal="left"/>
    </xf>
    <xf numFmtId="0" fontId="7" fillId="27" borderId="15" xfId="0" applyFont="1" applyFill="1" applyBorder="1" applyAlignment="1">
      <alignment horizontal="center" vertical="center" wrapText="1"/>
    </xf>
    <xf numFmtId="0" fontId="0" fillId="25" borderId="16" xfId="0" applyFill="1" applyBorder="1" applyAlignment="1">
      <alignment vertical="center"/>
    </xf>
    <xf numFmtId="0" fontId="0" fillId="25" borderId="17" xfId="0" applyFill="1" applyBorder="1" applyAlignment="1">
      <alignment vertical="center"/>
    </xf>
    <xf numFmtId="0" fontId="1" fillId="0" borderId="28" xfId="0" applyFont="1" applyBorder="1" applyAlignment="1">
      <alignment horizontal="left" vertical="center" wrapText="1"/>
    </xf>
    <xf numFmtId="0" fontId="1" fillId="0" borderId="29" xfId="0" applyFont="1" applyBorder="1"/>
    <xf numFmtId="0" fontId="4" fillId="35" borderId="33" xfId="0" applyFont="1" applyFill="1" applyBorder="1" applyAlignment="1">
      <alignment horizontal="left" vertical="center" wrapText="1"/>
    </xf>
    <xf numFmtId="0" fontId="0" fillId="36" borderId="25" xfId="0" applyFill="1" applyBorder="1" applyAlignment="1">
      <alignment horizontal="left" vertical="center"/>
    </xf>
    <xf numFmtId="0" fontId="0" fillId="36" borderId="26" xfId="0" applyFill="1" applyBorder="1" applyAlignment="1">
      <alignment horizontal="left" vertical="center"/>
    </xf>
    <xf numFmtId="0" fontId="36" fillId="26" borderId="34" xfId="0" applyFont="1" applyFill="1" applyBorder="1" applyAlignment="1">
      <alignment horizontal="center" vertical="center"/>
    </xf>
    <xf numFmtId="0" fontId="38" fillId="25" borderId="35" xfId="0" applyFont="1" applyFill="1" applyBorder="1" applyAlignment="1">
      <alignment vertical="center"/>
    </xf>
    <xf numFmtId="0" fontId="38" fillId="25" borderId="36" xfId="0" applyFont="1" applyFill="1" applyBorder="1" applyAlignment="1">
      <alignment vertical="center"/>
    </xf>
    <xf numFmtId="0" fontId="43" fillId="36" borderId="27" xfId="0" applyFont="1" applyFill="1" applyBorder="1" applyAlignment="1">
      <alignment horizontal="left" vertical="top" wrapText="1"/>
    </xf>
    <xf numFmtId="0" fontId="23" fillId="36" borderId="28" xfId="0" applyFont="1" applyFill="1" applyBorder="1"/>
    <xf numFmtId="0" fontId="23" fillId="36" borderId="29" xfId="0" applyFont="1" applyFill="1" applyBorder="1"/>
    <xf numFmtId="0" fontId="24" fillId="0" borderId="25" xfId="0" applyFont="1" applyBorder="1" applyAlignment="1">
      <alignment horizontal="left" vertical="center" wrapText="1"/>
    </xf>
    <xf numFmtId="0" fontId="24" fillId="0" borderId="25" xfId="0" applyFont="1" applyBorder="1"/>
    <xf numFmtId="0" fontId="24" fillId="0" borderId="26" xfId="0" applyFont="1" applyBorder="1"/>
    <xf numFmtId="0" fontId="24" fillId="0" borderId="28" xfId="0" applyFont="1" applyBorder="1"/>
    <xf numFmtId="0" fontId="24" fillId="0" borderId="29" xfId="0" applyFont="1" applyBorder="1"/>
    <xf numFmtId="0" fontId="23" fillId="36" borderId="27" xfId="0" applyFont="1" applyFill="1" applyBorder="1" applyAlignment="1">
      <alignment horizontal="left" vertical="top" wrapText="1"/>
    </xf>
    <xf numFmtId="0" fontId="23" fillId="36" borderId="28" xfId="0" applyFont="1" applyFill="1" applyBorder="1" applyAlignment="1">
      <alignment horizontal="left" vertical="top" wrapText="1"/>
    </xf>
    <xf numFmtId="0" fontId="23" fillId="0" borderId="28" xfId="0" applyFont="1" applyBorder="1" applyAlignment="1">
      <alignment vertical="center"/>
    </xf>
    <xf numFmtId="0" fontId="42" fillId="25" borderId="34" xfId="0" applyFont="1" applyFill="1" applyBorder="1" applyAlignment="1">
      <alignment horizontal="center"/>
    </xf>
    <xf numFmtId="0" fontId="23" fillId="25" borderId="35" xfId="0" applyFont="1" applyFill="1" applyBorder="1" applyAlignment="1">
      <alignment horizontal="center"/>
    </xf>
    <xf numFmtId="0" fontId="23" fillId="25" borderId="36" xfId="0" applyFont="1" applyFill="1" applyBorder="1" applyAlignment="1">
      <alignment horizontal="center"/>
    </xf>
    <xf numFmtId="0" fontId="23" fillId="36" borderId="33" xfId="0" applyFont="1" applyFill="1" applyBorder="1" applyAlignment="1">
      <alignment horizontal="left" wrapText="1"/>
    </xf>
    <xf numFmtId="0" fontId="23" fillId="36" borderId="25" xfId="0" applyFont="1" applyFill="1" applyBorder="1" applyAlignment="1">
      <alignment horizontal="left"/>
    </xf>
    <xf numFmtId="0" fontId="23" fillId="36" borderId="26" xfId="0" applyFont="1" applyFill="1" applyBorder="1" applyAlignment="1">
      <alignment horizontal="left"/>
    </xf>
    <xf numFmtId="0" fontId="39" fillId="31" borderId="27" xfId="0" applyFont="1" applyFill="1" applyBorder="1" applyAlignment="1">
      <alignment horizontal="left" vertical="center"/>
    </xf>
    <xf numFmtId="0" fontId="39" fillId="31" borderId="28" xfId="0" applyFont="1" applyFill="1" applyBorder="1" applyAlignment="1">
      <alignment horizontal="left" vertical="center"/>
    </xf>
    <xf numFmtId="0" fontId="39" fillId="31" borderId="28" xfId="0" applyFont="1" applyFill="1" applyBorder="1" applyAlignment="1">
      <alignment vertical="center"/>
    </xf>
    <xf numFmtId="0" fontId="39" fillId="25" borderId="41" xfId="0" applyFont="1" applyFill="1" applyBorder="1" applyAlignment="1">
      <alignment horizontal="center" vertical="center"/>
    </xf>
    <xf numFmtId="0" fontId="39" fillId="25" borderId="42" xfId="0" applyFont="1" applyFill="1" applyBorder="1" applyAlignment="1">
      <alignment horizontal="center" vertical="center"/>
    </xf>
    <xf numFmtId="0" fontId="39" fillId="25" borderId="43" xfId="0" applyFont="1" applyFill="1" applyBorder="1" applyAlignment="1">
      <alignment horizontal="center" vertical="center"/>
    </xf>
    <xf numFmtId="0" fontId="22" fillId="40" borderId="28" xfId="0" applyFont="1" applyFill="1" applyBorder="1" applyAlignment="1">
      <alignment horizontal="center" vertical="center" wrapText="1"/>
    </xf>
    <xf numFmtId="0" fontId="23" fillId="25" borderId="29" xfId="0" applyFont="1" applyFill="1" applyBorder="1"/>
    <xf numFmtId="0" fontId="26" fillId="40" borderId="28" xfId="0" applyFont="1" applyFill="1" applyBorder="1" applyAlignment="1">
      <alignment horizontal="center" vertical="center" wrapText="1"/>
    </xf>
    <xf numFmtId="0" fontId="23" fillId="25" borderId="28" xfId="0" applyFont="1" applyFill="1" applyBorder="1" applyAlignment="1">
      <alignment vertical="center"/>
    </xf>
    <xf numFmtId="0" fontId="23" fillId="25" borderId="29" xfId="0" applyFont="1" applyFill="1" applyBorder="1" applyAlignment="1">
      <alignment vertical="center"/>
    </xf>
    <xf numFmtId="0" fontId="23" fillId="0" borderId="25" xfId="0" applyFont="1" applyBorder="1"/>
    <xf numFmtId="0" fontId="23" fillId="0" borderId="26" xfId="0" applyFont="1" applyBorder="1"/>
    <xf numFmtId="0" fontId="33" fillId="40" borderId="27" xfId="0" applyFont="1" applyFill="1" applyBorder="1" applyAlignment="1">
      <alignment horizontal="left" vertical="center" wrapText="1"/>
    </xf>
    <xf numFmtId="0" fontId="23" fillId="0" borderId="29" xfId="0" applyFont="1" applyBorder="1"/>
    <xf numFmtId="0" fontId="22" fillId="42" borderId="27" xfId="0" applyFont="1" applyFill="1" applyBorder="1" applyAlignment="1">
      <alignment horizontal="center" vertical="center" wrapText="1"/>
    </xf>
    <xf numFmtId="0" fontId="34" fillId="43" borderId="30" xfId="0" applyFont="1" applyFill="1" applyBorder="1" applyAlignment="1">
      <alignment horizontal="left" vertical="top" wrapText="1"/>
    </xf>
    <xf numFmtId="0" fontId="23" fillId="36" borderId="32" xfId="0" applyFont="1" applyFill="1" applyBorder="1"/>
    <xf numFmtId="0" fontId="40" fillId="25" borderId="34" xfId="0" applyFont="1" applyFill="1" applyBorder="1" applyAlignment="1">
      <alignment horizontal="center" vertical="center"/>
    </xf>
    <xf numFmtId="0" fontId="40" fillId="25" borderId="35" xfId="0" applyFont="1" applyFill="1" applyBorder="1" applyAlignment="1">
      <alignment horizontal="center" vertical="center"/>
    </xf>
    <xf numFmtId="0" fontId="40" fillId="25" borderId="36" xfId="0" applyFont="1" applyFill="1" applyBorder="1" applyAlignment="1">
      <alignment horizontal="center" vertical="center"/>
    </xf>
    <xf numFmtId="0" fontId="24" fillId="36" borderId="30" xfId="0" applyFont="1" applyFill="1" applyBorder="1" applyAlignment="1" applyProtection="1">
      <alignment vertical="top" wrapText="1"/>
      <protection locked="0"/>
    </xf>
    <xf numFmtId="0" fontId="24" fillId="36" borderId="31" xfId="0" applyFont="1" applyFill="1" applyBorder="1" applyAlignment="1" applyProtection="1">
      <alignment vertical="top" wrapText="1"/>
      <protection locked="0"/>
    </xf>
    <xf numFmtId="0" fontId="24" fillId="36" borderId="32" xfId="0" applyFont="1" applyFill="1" applyBorder="1" applyAlignment="1" applyProtection="1">
      <alignment vertical="top" wrapText="1"/>
      <protection locked="0"/>
    </xf>
    <xf numFmtId="0" fontId="24" fillId="3" borderId="28" xfId="0" applyFont="1" applyFill="1" applyBorder="1" applyAlignment="1" applyProtection="1">
      <alignment vertical="center" wrapText="1"/>
    </xf>
    <xf numFmtId="0" fontId="23" fillId="0" borderId="28" xfId="0" applyFont="1" applyBorder="1" applyProtection="1"/>
    <xf numFmtId="0" fontId="24" fillId="0" borderId="28" xfId="0" applyFont="1" applyBorder="1" applyAlignment="1" applyProtection="1">
      <alignment horizontal="left" vertical="center" wrapText="1"/>
    </xf>
    <xf numFmtId="0" fontId="48" fillId="44" borderId="15" xfId="0" applyFont="1" applyFill="1" applyBorder="1" applyAlignment="1" applyProtection="1">
      <alignment horizontal="center" vertical="center" wrapText="1"/>
      <protection locked="0"/>
    </xf>
    <xf numFmtId="0" fontId="48" fillId="44" borderId="16" xfId="0" applyFont="1" applyFill="1" applyBorder="1" applyAlignment="1" applyProtection="1">
      <alignment horizontal="center" vertical="center" wrapText="1"/>
      <protection locked="0"/>
    </xf>
    <xf numFmtId="0" fontId="48" fillId="44" borderId="17" xfId="0" applyFont="1" applyFill="1" applyBorder="1" applyAlignment="1" applyProtection="1">
      <alignment horizontal="center" vertical="center" wrapText="1"/>
      <protection locked="0"/>
    </xf>
    <xf numFmtId="0" fontId="23" fillId="45" borderId="33" xfId="0" applyFont="1" applyFill="1" applyBorder="1" applyAlignment="1" applyProtection="1">
      <alignment horizontal="left" vertical="top" wrapText="1"/>
      <protection locked="0"/>
    </xf>
    <xf numFmtId="0" fontId="24" fillId="45" borderId="25" xfId="0" applyFont="1" applyFill="1" applyBorder="1" applyAlignment="1" applyProtection="1">
      <alignment horizontal="left" vertical="top" wrapText="1"/>
      <protection locked="0"/>
    </xf>
    <xf numFmtId="0" fontId="24" fillId="45" borderId="26" xfId="0" applyFont="1" applyFill="1" applyBorder="1" applyAlignment="1" applyProtection="1">
      <alignment horizontal="left" vertical="top" wrapText="1"/>
      <protection locked="0"/>
    </xf>
    <xf numFmtId="0" fontId="24" fillId="47" borderId="28" xfId="0" applyFont="1" applyFill="1" applyBorder="1" applyAlignment="1" applyProtection="1">
      <alignment vertical="top" wrapText="1"/>
      <protection locked="0"/>
    </xf>
    <xf numFmtId="0" fontId="24" fillId="47" borderId="29" xfId="0" applyFont="1" applyFill="1" applyBorder="1" applyAlignment="1" applyProtection="1">
      <alignment vertical="top" wrapText="1"/>
      <protection locked="0"/>
    </xf>
    <xf numFmtId="0" fontId="21" fillId="47" borderId="28" xfId="0" applyFont="1" applyFill="1" applyBorder="1" applyAlignment="1" applyProtection="1">
      <alignment vertical="center" wrapText="1"/>
      <protection locked="0"/>
    </xf>
    <xf numFmtId="0" fontId="21" fillId="47" borderId="29" xfId="0" applyFont="1" applyFill="1" applyBorder="1" applyAlignment="1" applyProtection="1">
      <alignment vertical="center" wrapText="1"/>
      <protection locked="0"/>
    </xf>
    <xf numFmtId="164" fontId="21" fillId="48" borderId="28" xfId="0" applyNumberFormat="1" applyFont="1" applyFill="1" applyBorder="1" applyAlignment="1" applyProtection="1">
      <alignment horizontal="left" vertical="top" wrapText="1"/>
      <protection locked="0"/>
    </xf>
    <xf numFmtId="0" fontId="23" fillId="36" borderId="28" xfId="0" applyFont="1" applyFill="1" applyBorder="1" applyProtection="1">
      <protection locked="0"/>
    </xf>
    <xf numFmtId="164" fontId="21" fillId="12" borderId="28" xfId="0" applyNumberFormat="1" applyFont="1" applyFill="1" applyBorder="1" applyAlignment="1" applyProtection="1">
      <alignment horizontal="left" vertical="center" wrapText="1"/>
      <protection locked="0"/>
    </xf>
    <xf numFmtId="0" fontId="23" fillId="0" borderId="28" xfId="0" applyFont="1" applyBorder="1" applyAlignment="1" applyProtection="1">
      <alignment vertical="center"/>
      <protection locked="0"/>
    </xf>
    <xf numFmtId="165" fontId="39" fillId="10" borderId="28" xfId="0" applyNumberFormat="1" applyFont="1" applyFill="1" applyBorder="1" applyAlignment="1" applyProtection="1">
      <alignment horizontal="center" wrapText="1"/>
      <protection locked="0"/>
    </xf>
    <xf numFmtId="0" fontId="23" fillId="0" borderId="28" xfId="0" applyFont="1" applyBorder="1" applyProtection="1">
      <protection locked="0"/>
    </xf>
    <xf numFmtId="165" fontId="39" fillId="49" borderId="28" xfId="0" applyNumberFormat="1" applyFont="1" applyFill="1" applyBorder="1" applyAlignment="1" applyProtection="1">
      <alignment horizontal="center" wrapText="1"/>
    </xf>
    <xf numFmtId="0" fontId="23" fillId="25" borderId="28" xfId="0" applyFont="1" applyFill="1" applyBorder="1" applyProtection="1"/>
    <xf numFmtId="164" fontId="21" fillId="49" borderId="27" xfId="0" applyNumberFormat="1" applyFont="1" applyFill="1" applyBorder="1" applyAlignment="1" applyProtection="1">
      <alignment horizontal="left" wrapText="1"/>
    </xf>
    <xf numFmtId="0" fontId="23" fillId="25" borderId="27" xfId="0" applyFont="1" applyFill="1" applyBorder="1" applyProtection="1"/>
    <xf numFmtId="0" fontId="44" fillId="54" borderId="34" xfId="0" applyFont="1" applyFill="1" applyBorder="1" applyAlignment="1">
      <alignment horizontal="center" vertical="center" wrapText="1"/>
    </xf>
    <xf numFmtId="0" fontId="23" fillId="25" borderId="35" xfId="0" applyFont="1" applyFill="1" applyBorder="1"/>
    <xf numFmtId="0" fontId="23" fillId="25" borderId="36" xfId="0" applyFont="1" applyFill="1" applyBorder="1"/>
    <xf numFmtId="0" fontId="22" fillId="55" borderId="33" xfId="0" applyFont="1" applyFill="1" applyBorder="1" applyAlignment="1">
      <alignment horizontal="center" vertical="center" wrapText="1"/>
    </xf>
    <xf numFmtId="0" fontId="23" fillId="36" borderId="25" xfId="0" applyFont="1" applyFill="1" applyBorder="1"/>
    <xf numFmtId="0" fontId="23" fillId="36" borderId="26" xfId="0" applyFont="1" applyFill="1" applyBorder="1"/>
    <xf numFmtId="0" fontId="22" fillId="18" borderId="27" xfId="0" applyFont="1" applyFill="1" applyBorder="1" applyAlignment="1">
      <alignment horizontal="left" vertical="center" wrapText="1"/>
    </xf>
    <xf numFmtId="0" fontId="45" fillId="0" borderId="27" xfId="0" applyFont="1" applyBorder="1" applyAlignment="1">
      <alignment horizontal="left" vertical="center" wrapText="1"/>
    </xf>
    <xf numFmtId="0" fontId="22" fillId="7" borderId="27" xfId="0" applyFont="1" applyFill="1" applyBorder="1" applyAlignment="1">
      <alignment horizontal="right" vertical="center" wrapText="1"/>
    </xf>
    <xf numFmtId="164" fontId="39" fillId="17" borderId="28" xfId="0" applyNumberFormat="1" applyFont="1" applyFill="1" applyBorder="1" applyAlignment="1">
      <alignment horizontal="center" vertical="center" wrapText="1"/>
    </xf>
    <xf numFmtId="0" fontId="22" fillId="8" borderId="27" xfId="0" applyFont="1" applyFill="1" applyBorder="1" applyAlignment="1">
      <alignment horizontal="left" vertical="center" wrapText="1"/>
    </xf>
    <xf numFmtId="164" fontId="29" fillId="17" borderId="28" xfId="0" applyNumberFormat="1" applyFont="1" applyFill="1" applyBorder="1" applyAlignment="1">
      <alignment horizontal="center" vertical="center" wrapText="1"/>
    </xf>
    <xf numFmtId="165" fontId="39" fillId="9" borderId="28" xfId="0" applyNumberFormat="1" applyFont="1" applyFill="1" applyBorder="1" applyAlignment="1">
      <alignment horizontal="left" vertical="center" wrapText="1"/>
    </xf>
    <xf numFmtId="0" fontId="34" fillId="0" borderId="27" xfId="0" applyFont="1" applyBorder="1" applyAlignment="1">
      <alignment horizontal="left" vertical="center" wrapText="1"/>
    </xf>
    <xf numFmtId="0" fontId="42" fillId="56" borderId="34" xfId="0" applyFont="1" applyFill="1" applyBorder="1" applyAlignment="1">
      <alignment horizontal="center" vertical="center"/>
    </xf>
    <xf numFmtId="0" fontId="21" fillId="0" borderId="25" xfId="0" applyFont="1" applyBorder="1" applyAlignment="1">
      <alignment horizontal="left" vertical="center"/>
    </xf>
    <xf numFmtId="0" fontId="21" fillId="27" borderId="28" xfId="0" applyFont="1" applyFill="1" applyBorder="1" applyAlignment="1">
      <alignment horizontal="center" vertical="center"/>
    </xf>
    <xf numFmtId="0" fontId="23" fillId="0" borderId="28" xfId="0" applyFont="1" applyBorder="1" applyAlignment="1">
      <alignment horizontal="center" vertical="top" wrapText="1"/>
    </xf>
    <xf numFmtId="0" fontId="21" fillId="27" borderId="28" xfId="0" applyFont="1" applyFill="1" applyBorder="1" applyAlignment="1">
      <alignment horizontal="center" vertical="center" wrapText="1"/>
    </xf>
  </cellXfs>
  <cellStyles count="15">
    <cellStyle name="Comma 2" xfId="1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Normal 2" xfId="1"/>
    <cellStyle name="Normal 3" xfId="10"/>
    <cellStyle name="Normal 4" xfId="12"/>
    <cellStyle name="Normal 5" xfId="13"/>
    <cellStyle name="Percent" xfId="11" builtinId="5"/>
  </cellStyles>
  <dxfs count="1380">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742332"/>
      <color rgb="FFFF99CC"/>
      <color rgb="FF9900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104775</xdr:colOff>
      <xdr:row>17</xdr:row>
      <xdr:rowOff>666750</xdr:rowOff>
    </xdr:to>
    <xdr:sp macro="" textlink="">
      <xdr:nvSpPr>
        <xdr:cNvPr id="205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76200" y="14554200"/>
    <xdr:ext cx="2667000" cy="1143000"/>
    <xdr:pic>
      <xdr:nvPicPr>
        <xdr:cNvPr id="2" name="image04.png"/>
        <xdr:cNvPicPr preferRelativeResize="0"/>
      </xdr:nvPicPr>
      <xdr:blipFill>
        <a:blip xmlns:r="http://schemas.openxmlformats.org/officeDocument/2006/relationships" r:embed="rId1" cstate="print"/>
        <a:stretch>
          <a:fillRect/>
        </a:stretch>
      </xdr:blipFill>
      <xdr:spPr>
        <a:xfrm>
          <a:off x="0" y="0"/>
          <a:ext cx="2667000" cy="1143000"/>
        </a:xfrm>
        <a:prstGeom prst="rect">
          <a:avLst/>
        </a:prstGeom>
        <a:noFill/>
      </xdr:spPr>
    </xdr:pic>
    <xdr:clientData fLocksWithSheet="0"/>
  </xdr:absoluteAnchor>
  <xdr:absoluteAnchor>
    <xdr:pos x="2724150" y="14554200"/>
    <xdr:ext cx="857250" cy="1143000"/>
    <xdr:pic>
      <xdr:nvPicPr>
        <xdr:cNvPr id="3" name="image00.png"/>
        <xdr:cNvPicPr preferRelativeResize="0"/>
      </xdr:nvPicPr>
      <xdr:blipFill>
        <a:blip xmlns:r="http://schemas.openxmlformats.org/officeDocument/2006/relationships" r:embed="rId2" cstate="print"/>
        <a:stretch>
          <a:fillRect/>
        </a:stretch>
      </xdr:blipFill>
      <xdr:spPr>
        <a:xfrm>
          <a:off x="0" y="0"/>
          <a:ext cx="857250" cy="1143000"/>
        </a:xfrm>
        <a:prstGeom prst="rect">
          <a:avLst/>
        </a:prstGeom>
        <a:noFill/>
      </xdr:spPr>
    </xdr:pic>
    <xdr:clientData fLocksWithSheet="0"/>
  </xdr:absoluteAnchor>
  <xdr:absoluteAnchor>
    <xdr:pos x="3581400" y="14563725"/>
    <xdr:ext cx="857250" cy="1123950"/>
    <xdr:pic>
      <xdr:nvPicPr>
        <xdr:cNvPr id="4" name="image02.png"/>
        <xdr:cNvPicPr preferRelativeResize="0"/>
      </xdr:nvPicPr>
      <xdr:blipFill>
        <a:blip xmlns:r="http://schemas.openxmlformats.org/officeDocument/2006/relationships" r:embed="rId3" cstate="print"/>
        <a:stretch>
          <a:fillRect/>
        </a:stretch>
      </xdr:blipFill>
      <xdr:spPr>
        <a:xfrm>
          <a:off x="0" y="0"/>
          <a:ext cx="857250" cy="1123950"/>
        </a:xfrm>
        <a:prstGeom prst="rect">
          <a:avLst/>
        </a:prstGeom>
        <a:noFill/>
      </xdr:spPr>
    </xdr:pic>
    <xdr:clientData fLocksWithSheet="0"/>
  </xdr:absoluteAnchor>
  <xdr:absoluteAnchor>
    <xdr:pos x="1028700" y="19326225"/>
    <xdr:ext cx="838200" cy="1162050"/>
    <xdr:pic>
      <xdr:nvPicPr>
        <xdr:cNvPr id="5" name="image01.png"/>
        <xdr:cNvPicPr preferRelativeResize="0"/>
      </xdr:nvPicPr>
      <xdr:blipFill>
        <a:blip xmlns:r="http://schemas.openxmlformats.org/officeDocument/2006/relationships" r:embed="rId4" cstate="print"/>
        <a:stretch>
          <a:fillRect/>
        </a:stretch>
      </xdr:blipFill>
      <xdr:spPr>
        <a:xfrm>
          <a:off x="0" y="0"/>
          <a:ext cx="838200" cy="1162050"/>
        </a:xfrm>
        <a:prstGeom prst="rect">
          <a:avLst/>
        </a:prstGeom>
        <a:noFill/>
      </xdr:spPr>
    </xdr:pic>
    <xdr:clientData fLocksWithSheet="0"/>
  </xdr:absoluteAnchor>
  <xdr:absoluteAnchor>
    <xdr:pos x="9525" y="28117800"/>
    <xdr:ext cx="2876550" cy="1266825"/>
    <xdr:pic>
      <xdr:nvPicPr>
        <xdr:cNvPr id="6" name="image03.png"/>
        <xdr:cNvPicPr preferRelativeResize="0"/>
      </xdr:nvPicPr>
      <xdr:blipFill>
        <a:blip xmlns:r="http://schemas.openxmlformats.org/officeDocument/2006/relationships" r:embed="rId5" cstate="print"/>
        <a:stretch>
          <a:fillRect/>
        </a:stretch>
      </xdr:blipFill>
      <xdr:spPr>
        <a:xfrm>
          <a:off x="0" y="0"/>
          <a:ext cx="2876550" cy="1266825"/>
        </a:xfrm>
        <a:prstGeom prst="rect">
          <a:avLst/>
        </a:prstGeom>
        <a:noFill/>
      </xdr:spPr>
    </xdr:pic>
    <xdr:clientData fLocksWithSheet="0"/>
  </xdr:absoluteAnchor>
  <xdr:absoluteAnchor>
    <xdr:pos x="0" y="28155900"/>
    <xdr:ext cx="2876550" cy="1266825"/>
    <xdr:pic>
      <xdr:nvPicPr>
        <xdr:cNvPr id="7" name="image03.png"/>
        <xdr:cNvPicPr preferRelativeResize="0"/>
      </xdr:nvPicPr>
      <xdr:blipFill>
        <a:blip xmlns:r="http://schemas.openxmlformats.org/officeDocument/2006/relationships" r:embed="rId5" cstate="print"/>
        <a:stretch>
          <a:fillRect/>
        </a:stretch>
      </xdr:blipFill>
      <xdr:spPr>
        <a:xfrm>
          <a:off x="0" y="28155900"/>
          <a:ext cx="2876550" cy="1266825"/>
        </a:xfrm>
        <a:prstGeom prst="rect">
          <a:avLst/>
        </a:prstGeom>
        <a:noFill/>
      </xdr:spPr>
    </xdr:pic>
    <xdr:clientData fLocksWithSheet="0"/>
  </xdr:absolute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381000</xdr:colOff>
      <xdr:row>16</xdr:row>
      <xdr:rowOff>28575</xdr:rowOff>
    </xdr:to>
    <xdr:sp macro="" textlink="">
      <xdr:nvSpPr>
        <xdr:cNvPr id="1028"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drawing" Target="../drawings/drawing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abSelected="1" view="pageLayout" topLeftCell="H21" zoomScaleNormal="100" workbookViewId="0">
      <selection activeCell="H9" sqref="H9"/>
    </sheetView>
  </sheetViews>
  <sheetFormatPr defaultColWidth="17.28515625" defaultRowHeight="15.75" customHeight="1" x14ac:dyDescent="0.2"/>
  <cols>
    <col min="1" max="1" width="24.42578125" style="387" customWidth="1"/>
    <col min="2" max="2" width="36.42578125" style="462" customWidth="1"/>
    <col min="3" max="3" width="36" style="431" customWidth="1"/>
    <col min="4" max="4" width="37.85546875" style="431" customWidth="1"/>
    <col min="5" max="8" width="9.140625" style="5" customWidth="1"/>
    <col min="9" max="16384" width="17.28515625" style="5"/>
  </cols>
  <sheetData>
    <row r="1" spans="1:8" ht="25.5" customHeight="1" thickBot="1" x14ac:dyDescent="0.25">
      <c r="A1" s="489" t="s">
        <v>2774</v>
      </c>
      <c r="B1" s="490"/>
      <c r="C1" s="490"/>
      <c r="D1" s="491"/>
    </row>
    <row r="2" spans="1:8" ht="25.5" customHeight="1" x14ac:dyDescent="0.25">
      <c r="A2" s="432" t="s">
        <v>0</v>
      </c>
      <c r="B2" s="433" t="s">
        <v>2752</v>
      </c>
      <c r="C2" s="434" t="s">
        <v>10</v>
      </c>
      <c r="D2" s="435" t="s">
        <v>2751</v>
      </c>
      <c r="E2" s="6"/>
      <c r="F2" s="6"/>
      <c r="G2" s="6"/>
      <c r="H2" s="7"/>
    </row>
    <row r="3" spans="1:8" s="371" customFormat="1" ht="25.5" customHeight="1" x14ac:dyDescent="0.25">
      <c r="A3" s="432" t="s">
        <v>2727</v>
      </c>
      <c r="B3" s="436"/>
      <c r="C3" s="434" t="s">
        <v>2728</v>
      </c>
      <c r="D3" s="437"/>
      <c r="E3" s="378"/>
      <c r="F3" s="378"/>
      <c r="G3" s="378"/>
      <c r="H3" s="379"/>
    </row>
    <row r="4" spans="1:8" ht="21.75" customHeight="1" x14ac:dyDescent="0.2">
      <c r="A4" s="438" t="s">
        <v>2725</v>
      </c>
      <c r="B4" s="439"/>
      <c r="C4" s="440" t="s">
        <v>2726</v>
      </c>
      <c r="D4" s="441"/>
      <c r="E4" s="8"/>
      <c r="F4" s="8"/>
      <c r="G4" s="8"/>
      <c r="H4" s="8"/>
    </row>
    <row r="5" spans="1:8" s="371" customFormat="1" ht="21.75" customHeight="1" x14ac:dyDescent="0.2">
      <c r="A5" s="492" t="s">
        <v>2735</v>
      </c>
      <c r="B5" s="493"/>
      <c r="C5" s="493"/>
      <c r="D5" s="494"/>
      <c r="E5" s="381"/>
      <c r="F5" s="381"/>
      <c r="G5" s="381"/>
      <c r="H5" s="381"/>
    </row>
    <row r="6" spans="1:8" s="14" customFormat="1" ht="25.5" customHeight="1" x14ac:dyDescent="0.25">
      <c r="A6" s="385" t="s">
        <v>2729</v>
      </c>
      <c r="B6" s="442" t="s">
        <v>2667</v>
      </c>
      <c r="C6" s="443" t="s">
        <v>2668</v>
      </c>
      <c r="D6" s="444" t="s">
        <v>2669</v>
      </c>
      <c r="E6" s="15"/>
      <c r="F6" s="15"/>
      <c r="G6" s="15"/>
      <c r="H6" s="16"/>
    </row>
    <row r="7" spans="1:8" s="14" customFormat="1" ht="114" customHeight="1" x14ac:dyDescent="0.2">
      <c r="A7" s="445" t="s">
        <v>2809</v>
      </c>
      <c r="B7" s="495"/>
      <c r="C7" s="496"/>
      <c r="D7" s="497"/>
      <c r="E7" s="13"/>
      <c r="F7" s="13"/>
      <c r="G7" s="13"/>
      <c r="H7" s="13"/>
    </row>
    <row r="8" spans="1:8" s="14" customFormat="1" ht="114" customHeight="1" x14ac:dyDescent="0.2">
      <c r="A8" s="445" t="s">
        <v>1</v>
      </c>
      <c r="B8" s="429"/>
      <c r="C8" s="18"/>
      <c r="D8" s="446"/>
      <c r="E8" s="13"/>
      <c r="F8" s="13"/>
      <c r="G8" s="13"/>
      <c r="H8" s="13"/>
    </row>
    <row r="9" spans="1:8" s="14" customFormat="1" ht="106.5" customHeight="1" x14ac:dyDescent="0.2">
      <c r="A9" s="438" t="s">
        <v>2</v>
      </c>
      <c r="B9" s="429"/>
      <c r="C9" s="447"/>
      <c r="D9" s="446"/>
      <c r="E9" s="13"/>
      <c r="F9" s="13"/>
      <c r="G9" s="13"/>
      <c r="H9" s="13"/>
    </row>
    <row r="10" spans="1:8" s="371" customFormat="1" ht="21.75" customHeight="1" x14ac:dyDescent="0.2">
      <c r="A10" s="492" t="s">
        <v>2736</v>
      </c>
      <c r="B10" s="493"/>
      <c r="C10" s="493"/>
      <c r="D10" s="494"/>
      <c r="E10" s="381"/>
      <c r="F10" s="381"/>
      <c r="G10" s="381"/>
      <c r="H10" s="381"/>
    </row>
    <row r="11" spans="1:8" s="375" customFormat="1" ht="31.5" customHeight="1" x14ac:dyDescent="0.2">
      <c r="A11" s="448" t="s">
        <v>2776</v>
      </c>
      <c r="B11" s="449" t="s">
        <v>2777</v>
      </c>
      <c r="C11" s="450" t="s">
        <v>2775</v>
      </c>
      <c r="D11" s="451" t="s">
        <v>2724</v>
      </c>
      <c r="E11" s="374"/>
      <c r="F11" s="374"/>
      <c r="G11" s="374"/>
      <c r="H11" s="374"/>
    </row>
    <row r="12" spans="1:8" s="377" customFormat="1" ht="31.5" customHeight="1" x14ac:dyDescent="0.2">
      <c r="A12" s="452" t="s">
        <v>2756</v>
      </c>
      <c r="B12" s="453"/>
      <c r="C12" s="454"/>
      <c r="D12" s="454"/>
      <c r="E12" s="376"/>
      <c r="F12" s="376"/>
      <c r="G12" s="376"/>
      <c r="H12" s="376"/>
    </row>
    <row r="13" spans="1:8" s="377" customFormat="1" ht="31.5" customHeight="1" x14ac:dyDescent="0.2">
      <c r="A13" s="452" t="s">
        <v>2757</v>
      </c>
      <c r="B13" s="453"/>
      <c r="C13" s="454"/>
      <c r="D13" s="454"/>
      <c r="E13" s="376"/>
      <c r="F13" s="376"/>
      <c r="G13" s="376"/>
      <c r="H13" s="376"/>
    </row>
    <row r="14" spans="1:8" s="377" customFormat="1" ht="31.5" customHeight="1" x14ac:dyDescent="0.2">
      <c r="A14" s="452" t="s">
        <v>2758</v>
      </c>
      <c r="B14" s="453"/>
      <c r="C14" s="454"/>
      <c r="D14" s="454"/>
      <c r="E14" s="376"/>
      <c r="F14" s="376"/>
      <c r="G14" s="376"/>
      <c r="H14" s="376"/>
    </row>
    <row r="15" spans="1:8" s="377" customFormat="1" ht="31.5" customHeight="1" x14ac:dyDescent="0.2">
      <c r="A15" s="452" t="s">
        <v>2759</v>
      </c>
      <c r="B15" s="453"/>
      <c r="C15" s="454"/>
      <c r="D15" s="454"/>
      <c r="E15" s="376"/>
      <c r="F15" s="376"/>
      <c r="G15" s="376"/>
      <c r="H15" s="376"/>
    </row>
    <row r="16" spans="1:8" s="377" customFormat="1" ht="31.5" customHeight="1" x14ac:dyDescent="0.2">
      <c r="A16" s="452" t="s">
        <v>2760</v>
      </c>
      <c r="B16" s="453"/>
      <c r="C16" s="454"/>
      <c r="D16" s="454"/>
      <c r="E16" s="376"/>
      <c r="F16" s="376"/>
      <c r="G16" s="376"/>
      <c r="H16" s="376"/>
    </row>
    <row r="17" spans="1:8" s="377" customFormat="1" ht="31.5" customHeight="1" x14ac:dyDescent="0.2">
      <c r="A17" s="452" t="s">
        <v>2761</v>
      </c>
      <c r="B17" s="453"/>
      <c r="C17" s="454"/>
      <c r="D17" s="454"/>
      <c r="E17" s="376"/>
      <c r="F17" s="376"/>
      <c r="G17" s="376"/>
      <c r="H17" s="376"/>
    </row>
    <row r="18" spans="1:8" s="377" customFormat="1" ht="31.5" customHeight="1" x14ac:dyDescent="0.2">
      <c r="A18" s="452" t="s">
        <v>2762</v>
      </c>
      <c r="B18" s="453"/>
      <c r="C18" s="454"/>
      <c r="D18" s="454"/>
      <c r="E18" s="376"/>
      <c r="F18" s="376"/>
      <c r="G18" s="376"/>
      <c r="H18" s="376"/>
    </row>
    <row r="19" spans="1:8" s="377" customFormat="1" ht="31.5" customHeight="1" x14ac:dyDescent="0.2">
      <c r="A19" s="452" t="s">
        <v>2763</v>
      </c>
      <c r="B19" s="453"/>
      <c r="C19" s="454"/>
      <c r="D19" s="454"/>
      <c r="E19" s="376"/>
      <c r="F19" s="376"/>
      <c r="G19" s="376"/>
      <c r="H19" s="376"/>
    </row>
    <row r="20" spans="1:8" s="377" customFormat="1" ht="31.5" customHeight="1" x14ac:dyDescent="0.2">
      <c r="A20" s="452" t="s">
        <v>2764</v>
      </c>
      <c r="B20" s="453"/>
      <c r="C20" s="454"/>
      <c r="D20" s="454"/>
      <c r="E20" s="376"/>
      <c r="F20" s="376"/>
      <c r="G20" s="376"/>
      <c r="H20" s="376"/>
    </row>
    <row r="21" spans="1:8" s="14" customFormat="1" ht="30.4" customHeight="1" x14ac:dyDescent="0.2">
      <c r="A21" s="452" t="s">
        <v>2765</v>
      </c>
      <c r="B21" s="455"/>
      <c r="C21" s="456"/>
      <c r="D21" s="457"/>
      <c r="E21" s="13"/>
      <c r="F21" s="13"/>
      <c r="G21" s="13"/>
      <c r="H21" s="13"/>
    </row>
    <row r="22" spans="1:8" ht="15.75" customHeight="1" x14ac:dyDescent="0.25">
      <c r="A22" s="386"/>
      <c r="B22" s="458"/>
      <c r="C22" s="459"/>
      <c r="D22" s="459"/>
      <c r="E22" s="10"/>
      <c r="F22" s="10"/>
      <c r="G22" s="10"/>
      <c r="H22" s="10"/>
    </row>
    <row r="23" spans="1:8" s="371" customFormat="1" ht="21.75" customHeight="1" x14ac:dyDescent="0.2">
      <c r="A23" s="492" t="s">
        <v>2737</v>
      </c>
      <c r="B23" s="493"/>
      <c r="C23" s="493"/>
      <c r="D23" s="494"/>
      <c r="E23" s="381"/>
      <c r="F23" s="381"/>
      <c r="G23" s="381"/>
      <c r="H23" s="381"/>
    </row>
    <row r="24" spans="1:8" s="431" customFormat="1" ht="74.25" customHeight="1" x14ac:dyDescent="0.2">
      <c r="A24" s="460" t="s">
        <v>2741</v>
      </c>
      <c r="B24" s="480"/>
      <c r="C24" s="481"/>
      <c r="D24" s="482"/>
      <c r="E24" s="8"/>
      <c r="F24" s="8"/>
      <c r="G24" s="8"/>
      <c r="H24" s="8"/>
    </row>
    <row r="25" spans="1:8" s="431" customFormat="1" ht="61.5" customHeight="1" x14ac:dyDescent="0.2">
      <c r="A25" s="460" t="s">
        <v>2738</v>
      </c>
      <c r="B25" s="483"/>
      <c r="C25" s="484"/>
      <c r="D25" s="485"/>
      <c r="E25" s="8"/>
      <c r="F25" s="8"/>
      <c r="G25" s="8"/>
      <c r="H25" s="8"/>
    </row>
    <row r="26" spans="1:8" s="431" customFormat="1" ht="61.5" customHeight="1" x14ac:dyDescent="0.2">
      <c r="A26" s="460" t="s">
        <v>2739</v>
      </c>
      <c r="B26" s="483"/>
      <c r="C26" s="484"/>
      <c r="D26" s="485"/>
      <c r="E26" s="8"/>
      <c r="F26" s="8"/>
      <c r="G26" s="8"/>
      <c r="H26" s="8"/>
    </row>
    <row r="27" spans="1:8" s="431" customFormat="1" ht="70.5" customHeight="1" thickBot="1" x14ac:dyDescent="0.25">
      <c r="A27" s="461" t="s">
        <v>2740</v>
      </c>
      <c r="B27" s="486"/>
      <c r="C27" s="487"/>
      <c r="D27" s="488"/>
      <c r="E27" s="8"/>
      <c r="F27" s="8"/>
      <c r="G27" s="8"/>
      <c r="H27" s="8"/>
    </row>
    <row r="28" spans="1:8" s="431" customFormat="1" ht="70.5" customHeight="1" thickBot="1" x14ac:dyDescent="0.25">
      <c r="A28" s="461" t="s">
        <v>2742</v>
      </c>
      <c r="B28" s="477"/>
      <c r="C28" s="478"/>
      <c r="D28" s="479"/>
      <c r="E28" s="8"/>
      <c r="F28" s="8"/>
      <c r="G28" s="8"/>
      <c r="H28" s="8"/>
    </row>
    <row r="29" spans="1:8" s="431" customFormat="1" ht="70.5" customHeight="1" thickBot="1" x14ac:dyDescent="0.25">
      <c r="A29" s="461" t="s">
        <v>2743</v>
      </c>
      <c r="B29" s="477"/>
      <c r="C29" s="478"/>
      <c r="D29" s="479"/>
      <c r="E29" s="8"/>
      <c r="F29" s="8"/>
      <c r="G29" s="8"/>
      <c r="H29" s="8"/>
    </row>
    <row r="30" spans="1:8" s="431" customFormat="1" ht="70.5" customHeight="1" thickBot="1" x14ac:dyDescent="0.25">
      <c r="A30" s="461" t="s">
        <v>2778</v>
      </c>
      <c r="B30" s="477"/>
      <c r="C30" s="478"/>
      <c r="D30" s="479"/>
      <c r="E30" s="8"/>
      <c r="F30" s="8"/>
      <c r="G30" s="8"/>
      <c r="H30" s="8"/>
    </row>
    <row r="31" spans="1:8" s="431" customFormat="1" ht="70.5" customHeight="1" thickBot="1" x14ac:dyDescent="0.25">
      <c r="A31" s="461" t="s">
        <v>8</v>
      </c>
      <c r="B31" s="477"/>
      <c r="C31" s="478"/>
      <c r="D31" s="479"/>
      <c r="E31" s="8"/>
      <c r="F31" s="8"/>
      <c r="G31" s="8"/>
      <c r="H31" s="8"/>
    </row>
  </sheetData>
  <mergeCells count="13">
    <mergeCell ref="A1:D1"/>
    <mergeCell ref="A5:D5"/>
    <mergeCell ref="A10:D10"/>
    <mergeCell ref="A23:D23"/>
    <mergeCell ref="B7:D7"/>
    <mergeCell ref="B29:D29"/>
    <mergeCell ref="B30:D30"/>
    <mergeCell ref="B31:D31"/>
    <mergeCell ref="B24:D24"/>
    <mergeCell ref="B25:D25"/>
    <mergeCell ref="B26:D26"/>
    <mergeCell ref="B27:D27"/>
    <mergeCell ref="B28:D28"/>
  </mergeCells>
  <printOptions horizontalCentered="1"/>
  <pageMargins left="0.19685039370078741" right="0.19685039370078741" top="0.78740157480314965" bottom="0.78740157480314965" header="0.11811023622047245" footer="0.11811023622047245"/>
  <pageSetup scale="63" orientation="portrait" horizontalDpi="200" verticalDpi="200" r:id="rId1"/>
  <headerFooter>
    <oddHeader>&amp;L&amp;G</oddHeader>
    <oddFooter>&amp;C&amp;"Arial,Bold"&amp;9&amp;K742332www.DrRitamarie.com &amp;"Arial,Regular"&amp;K000000
 © Dr. Ritamarie Loscalzo, MS, DC, CCN, DACBN, Institute of Nutritional Endocrinology (INE)
Page &amp;P of &amp;N (Updated 2016-09-10)</oddFooter>
  </headerFooter>
  <legacyDrawingHF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defaultColWidth="17.28515625" defaultRowHeight="15.75" customHeight="1" x14ac:dyDescent="0.2"/>
  <cols>
    <col min="1" max="1" width="30.28515625" style="5" customWidth="1"/>
    <col min="2" max="2" width="30.85546875" style="5" customWidth="1"/>
    <col min="3" max="3" width="20.85546875" style="5" customWidth="1"/>
    <col min="4" max="4" width="18.42578125" style="5" customWidth="1"/>
    <col min="5" max="5" width="22.42578125" style="5" customWidth="1"/>
    <col min="6" max="6" width="11.140625" style="5" customWidth="1"/>
    <col min="7" max="7" width="12" style="5" customWidth="1"/>
    <col min="8" max="8" width="37" style="5" customWidth="1"/>
    <col min="9" max="9" width="48.42578125" style="5" customWidth="1"/>
    <col min="10" max="10" width="12.85546875" style="5" customWidth="1"/>
    <col min="11" max="16384" width="17.28515625" style="5"/>
  </cols>
  <sheetData>
    <row r="1" spans="1:11" ht="33.75" customHeight="1" thickBot="1" x14ac:dyDescent="0.4">
      <c r="A1" s="522" t="s">
        <v>2678</v>
      </c>
      <c r="B1" s="575"/>
      <c r="C1" s="575"/>
      <c r="D1" s="575"/>
      <c r="E1" s="575"/>
      <c r="F1" s="575"/>
      <c r="G1" s="575"/>
      <c r="H1" s="575"/>
      <c r="I1" s="576"/>
      <c r="J1" s="35"/>
    </row>
    <row r="2" spans="1:11" ht="33.75" customHeight="1" x14ac:dyDescent="0.2">
      <c r="A2" s="582" t="s">
        <v>2679</v>
      </c>
      <c r="B2" s="583"/>
      <c r="C2" s="583"/>
      <c r="D2" s="583"/>
      <c r="E2" s="583"/>
      <c r="F2" s="583"/>
      <c r="G2" s="583"/>
      <c r="H2" s="583"/>
      <c r="I2" s="584"/>
      <c r="J2" s="63"/>
    </row>
    <row r="3" spans="1:11" ht="33" customHeight="1" x14ac:dyDescent="0.3">
      <c r="A3" s="54" t="s">
        <v>0</v>
      </c>
      <c r="B3" s="525" t="str">
        <f>'Current Condition and Goals'!$B$2</f>
        <v>(enter client name)</v>
      </c>
      <c r="C3" s="577"/>
      <c r="D3" s="577"/>
      <c r="E3" s="578" t="s">
        <v>10</v>
      </c>
      <c r="F3" s="579"/>
      <c r="G3" s="525" t="str">
        <f>'Current Condition and Goals'!$D$2</f>
        <v>(enter coach name)</v>
      </c>
      <c r="H3" s="525"/>
      <c r="I3" s="532"/>
      <c r="K3" s="35"/>
    </row>
    <row r="4" spans="1:11" ht="33" customHeight="1" x14ac:dyDescent="0.3">
      <c r="A4" s="527" t="s">
        <v>95</v>
      </c>
      <c r="B4" s="585"/>
      <c r="C4" s="585"/>
      <c r="D4" s="585"/>
      <c r="E4" s="585"/>
      <c r="F4" s="585"/>
      <c r="G4" s="585"/>
      <c r="H4" s="585"/>
      <c r="I4" s="586"/>
      <c r="J4" s="35"/>
    </row>
    <row r="5" spans="1:11" ht="77.25" customHeight="1" x14ac:dyDescent="0.2">
      <c r="A5" s="29" t="s">
        <v>96</v>
      </c>
      <c r="B5" s="24" t="s">
        <v>97</v>
      </c>
      <c r="C5" s="51" t="s">
        <v>2672</v>
      </c>
      <c r="D5" s="24" t="s">
        <v>2673</v>
      </c>
      <c r="E5" s="51" t="s">
        <v>98</v>
      </c>
      <c r="F5" s="51" t="s">
        <v>99</v>
      </c>
      <c r="G5" s="51" t="s">
        <v>100</v>
      </c>
      <c r="H5" s="51" t="s">
        <v>2674</v>
      </c>
      <c r="I5" s="52" t="s">
        <v>2675</v>
      </c>
      <c r="J5" s="36"/>
    </row>
    <row r="6" spans="1:11" ht="34.5" customHeight="1" x14ac:dyDescent="0.2">
      <c r="A6" s="44"/>
      <c r="B6" s="40"/>
      <c r="C6" s="41"/>
      <c r="D6" s="42"/>
      <c r="E6" s="41"/>
      <c r="F6" s="41"/>
      <c r="G6" s="39"/>
      <c r="H6" s="42"/>
      <c r="I6" s="45"/>
      <c r="J6" s="37"/>
    </row>
    <row r="7" spans="1:11" ht="34.5" customHeight="1" x14ac:dyDescent="0.2">
      <c r="A7" s="44"/>
      <c r="B7" s="40"/>
      <c r="C7" s="41"/>
      <c r="D7" s="42"/>
      <c r="E7" s="41"/>
      <c r="F7" s="41"/>
      <c r="G7" s="39"/>
      <c r="H7" s="41"/>
      <c r="I7" s="46"/>
      <c r="J7" s="37"/>
    </row>
    <row r="8" spans="1:11" ht="34.5" customHeight="1" x14ac:dyDescent="0.2">
      <c r="A8" s="44"/>
      <c r="B8" s="40"/>
      <c r="C8" s="41"/>
      <c r="D8" s="42"/>
      <c r="E8" s="41"/>
      <c r="F8" s="41"/>
      <c r="G8" s="39"/>
      <c r="H8" s="41"/>
      <c r="I8" s="46"/>
      <c r="J8" s="37"/>
    </row>
    <row r="9" spans="1:11" ht="34.5" customHeight="1" x14ac:dyDescent="0.2">
      <c r="A9" s="44"/>
      <c r="B9" s="40"/>
      <c r="C9" s="41"/>
      <c r="D9" s="42"/>
      <c r="E9" s="41"/>
      <c r="F9" s="41"/>
      <c r="G9" s="39"/>
      <c r="H9" s="41"/>
      <c r="I9" s="46"/>
      <c r="J9" s="37"/>
    </row>
    <row r="10" spans="1:11" ht="34.5" customHeight="1" x14ac:dyDescent="0.2">
      <c r="A10" s="44"/>
      <c r="B10" s="40"/>
      <c r="C10" s="41"/>
      <c r="D10" s="42"/>
      <c r="E10" s="41"/>
      <c r="F10" s="41"/>
      <c r="G10" s="39"/>
      <c r="H10" s="41"/>
      <c r="I10" s="46"/>
      <c r="J10" s="37"/>
    </row>
    <row r="11" spans="1:11" ht="34.5" customHeight="1" x14ac:dyDescent="0.2">
      <c r="A11" s="44"/>
      <c r="B11" s="43"/>
      <c r="C11" s="41"/>
      <c r="D11" s="42"/>
      <c r="E11" s="41"/>
      <c r="F11" s="41"/>
      <c r="G11" s="39"/>
      <c r="H11" s="41"/>
      <c r="I11" s="46"/>
      <c r="J11" s="37"/>
    </row>
    <row r="12" spans="1:11" ht="34.5" customHeight="1" x14ac:dyDescent="0.2">
      <c r="A12" s="44"/>
      <c r="B12" s="40"/>
      <c r="C12" s="41"/>
      <c r="D12" s="42"/>
      <c r="E12" s="41"/>
      <c r="F12" s="41"/>
      <c r="G12" s="39"/>
      <c r="H12" s="41"/>
      <c r="I12" s="46"/>
      <c r="J12" s="37"/>
    </row>
    <row r="13" spans="1:11" ht="34.5" customHeight="1" x14ac:dyDescent="0.2">
      <c r="A13" s="44"/>
      <c r="B13" s="40"/>
      <c r="C13" s="41"/>
      <c r="D13" s="42"/>
      <c r="E13" s="41"/>
      <c r="F13" s="41"/>
      <c r="G13" s="39"/>
      <c r="H13" s="41"/>
      <c r="I13" s="46"/>
      <c r="J13" s="37"/>
    </row>
    <row r="14" spans="1:11" ht="34.5" customHeight="1" x14ac:dyDescent="0.2">
      <c r="A14" s="44"/>
      <c r="B14" s="40"/>
      <c r="C14" s="41"/>
      <c r="D14" s="42"/>
      <c r="E14" s="41"/>
      <c r="F14" s="41"/>
      <c r="G14" s="39"/>
      <c r="H14" s="41"/>
      <c r="I14" s="46"/>
      <c r="J14" s="37"/>
    </row>
    <row r="15" spans="1:11" ht="34.5" customHeight="1" x14ac:dyDescent="0.2">
      <c r="A15" s="44"/>
      <c r="B15" s="40"/>
      <c r="C15" s="41"/>
      <c r="D15" s="42"/>
      <c r="E15" s="41"/>
      <c r="F15" s="41"/>
      <c r="G15" s="39"/>
      <c r="H15" s="41"/>
      <c r="I15" s="46"/>
      <c r="J15" s="37"/>
    </row>
    <row r="16" spans="1:11" ht="34.5" customHeight="1" x14ac:dyDescent="0.2">
      <c r="A16" s="44"/>
      <c r="B16" s="40"/>
      <c r="C16" s="41"/>
      <c r="D16" s="42"/>
      <c r="E16" s="41"/>
      <c r="F16" s="41"/>
      <c r="G16" s="39"/>
      <c r="H16" s="41"/>
      <c r="I16" s="46"/>
      <c r="J16" s="37"/>
    </row>
    <row r="17" spans="1:10" ht="34.5" customHeight="1" x14ac:dyDescent="0.2">
      <c r="A17" s="44"/>
      <c r="B17" s="43"/>
      <c r="C17" s="41"/>
      <c r="D17" s="42"/>
      <c r="E17" s="41"/>
      <c r="F17" s="41"/>
      <c r="G17" s="39"/>
      <c r="H17" s="41"/>
      <c r="I17" s="46"/>
      <c r="J17" s="37"/>
    </row>
    <row r="18" spans="1:10" ht="34.5" customHeight="1" x14ac:dyDescent="0.2">
      <c r="A18" s="44"/>
      <c r="B18" s="40"/>
      <c r="C18" s="41"/>
      <c r="D18" s="42"/>
      <c r="E18" s="41"/>
      <c r="F18" s="41"/>
      <c r="G18" s="39"/>
      <c r="H18" s="41"/>
      <c r="I18" s="46"/>
      <c r="J18" s="37"/>
    </row>
    <row r="19" spans="1:10" ht="34.5" customHeight="1" x14ac:dyDescent="0.2">
      <c r="A19" s="44"/>
      <c r="B19" s="40"/>
      <c r="C19" s="41"/>
      <c r="D19" s="42"/>
      <c r="E19" s="41"/>
      <c r="F19" s="41"/>
      <c r="G19" s="39"/>
      <c r="H19" s="41"/>
      <c r="I19" s="46"/>
      <c r="J19" s="37"/>
    </row>
    <row r="20" spans="1:10" ht="34.5" customHeight="1" x14ac:dyDescent="0.2">
      <c r="A20" s="44"/>
      <c r="B20" s="40"/>
      <c r="C20" s="41"/>
      <c r="D20" s="42"/>
      <c r="E20" s="41"/>
      <c r="F20" s="41"/>
      <c r="G20" s="39"/>
      <c r="H20" s="41"/>
      <c r="I20" s="46"/>
      <c r="J20" s="53"/>
    </row>
    <row r="21" spans="1:10" ht="34.5" customHeight="1" x14ac:dyDescent="0.2">
      <c r="A21" s="44"/>
      <c r="B21" s="40"/>
      <c r="C21" s="41"/>
      <c r="D21" s="42"/>
      <c r="E21" s="41"/>
      <c r="F21" s="41"/>
      <c r="G21" s="39"/>
      <c r="H21" s="41"/>
      <c r="I21" s="46"/>
      <c r="J21" s="37"/>
    </row>
    <row r="22" spans="1:10" ht="34.5" customHeight="1" x14ac:dyDescent="0.2">
      <c r="A22" s="44"/>
      <c r="B22" s="43"/>
      <c r="C22" s="41"/>
      <c r="D22" s="42"/>
      <c r="E22" s="41"/>
      <c r="F22" s="41"/>
      <c r="G22" s="39"/>
      <c r="H22" s="41"/>
      <c r="I22" s="46"/>
      <c r="J22" s="37"/>
    </row>
    <row r="23" spans="1:10" ht="34.5" customHeight="1" x14ac:dyDescent="0.2">
      <c r="A23" s="44"/>
      <c r="B23" s="40"/>
      <c r="C23" s="41"/>
      <c r="D23" s="42"/>
      <c r="E23" s="41"/>
      <c r="F23" s="41"/>
      <c r="G23" s="39"/>
      <c r="H23" s="41"/>
      <c r="I23" s="46"/>
      <c r="J23" s="37"/>
    </row>
    <row r="24" spans="1:10" ht="34.5" customHeight="1" x14ac:dyDescent="0.2">
      <c r="A24" s="44"/>
      <c r="B24" s="40"/>
      <c r="C24" s="41"/>
      <c r="D24" s="42"/>
      <c r="E24" s="41"/>
      <c r="F24" s="41"/>
      <c r="G24" s="39"/>
      <c r="H24" s="41"/>
      <c r="I24" s="46"/>
      <c r="J24" s="37"/>
    </row>
    <row r="25" spans="1:10" ht="34.5" customHeight="1" thickBot="1" x14ac:dyDescent="0.25">
      <c r="A25" s="47"/>
      <c r="B25" s="48"/>
      <c r="C25" s="55"/>
      <c r="D25" s="49"/>
      <c r="E25" s="55"/>
      <c r="F25" s="55"/>
      <c r="G25" s="50"/>
      <c r="H25" s="55"/>
      <c r="I25" s="56"/>
      <c r="J25" s="37"/>
    </row>
  </sheetData>
  <mergeCells count="6">
    <mergeCell ref="A4:I4"/>
    <mergeCell ref="A1:I1"/>
    <mergeCell ref="A2:I2"/>
    <mergeCell ref="B3:D3"/>
    <mergeCell ref="E3:F3"/>
    <mergeCell ref="G3:I3"/>
  </mergeCells>
  <printOptions horizontalCentered="1"/>
  <pageMargins left="0.19685039370078741" right="0.19685039370078741" top="0.78740157480314965" bottom="0.78740157480314965" header="0.11811023622047245" footer="0.11811023622047245"/>
  <pageSetup scale="55" orientation="landscape" horizontalDpi="0" verticalDpi="0"/>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pane ySplit="3" topLeftCell="A4" activePane="bottomLeft" state="frozen"/>
      <selection pane="bottomLeft" activeCell="A4" sqref="A4:XFD4"/>
    </sheetView>
  </sheetViews>
  <sheetFormatPr defaultColWidth="17.28515625" defaultRowHeight="15.75" customHeight="1" x14ac:dyDescent="0.2"/>
  <cols>
    <col min="1" max="1" width="35.42578125" style="5" customWidth="1"/>
    <col min="2" max="2" width="33.42578125" style="5" customWidth="1"/>
    <col min="3" max="3" width="14.140625" style="5" customWidth="1"/>
    <col min="4" max="4" width="14.28515625" style="5" customWidth="1"/>
    <col min="5" max="5" width="13.85546875" style="5" customWidth="1"/>
    <col min="6" max="6" width="39.7109375" style="5" customWidth="1"/>
    <col min="7" max="15" width="9.140625" style="5" customWidth="1"/>
    <col min="16" max="16" width="10.85546875" style="5" customWidth="1"/>
    <col min="17" max="16384" width="17.28515625" style="5"/>
  </cols>
  <sheetData>
    <row r="1" spans="1:16" ht="32.25" customHeight="1" thickBot="1" x14ac:dyDescent="0.3">
      <c r="A1" s="587" t="s">
        <v>101</v>
      </c>
      <c r="B1" s="588"/>
      <c r="C1" s="588"/>
      <c r="D1" s="588"/>
      <c r="E1" s="588"/>
      <c r="F1" s="589"/>
      <c r="G1" s="10"/>
      <c r="H1" s="10"/>
      <c r="I1" s="10"/>
      <c r="J1" s="10"/>
      <c r="K1" s="10"/>
      <c r="L1" s="10"/>
      <c r="M1" s="10"/>
      <c r="N1" s="10"/>
      <c r="O1" s="10"/>
      <c r="P1" s="10"/>
    </row>
    <row r="2" spans="1:16" ht="30.75" customHeight="1" x14ac:dyDescent="0.3">
      <c r="A2" s="54" t="s">
        <v>0</v>
      </c>
      <c r="B2" s="57" t="str">
        <f>'Current Condition and Goals'!$B$2</f>
        <v>(enter client name)</v>
      </c>
      <c r="C2" s="590" t="s">
        <v>10</v>
      </c>
      <c r="D2" s="591"/>
      <c r="E2" s="525" t="str">
        <f>'Current Condition and Goals'!$D$2</f>
        <v>(enter coach name)</v>
      </c>
      <c r="F2" s="592"/>
      <c r="G2" s="64"/>
      <c r="H2" s="64"/>
      <c r="I2" s="65"/>
      <c r="J2" s="65"/>
      <c r="K2" s="65"/>
      <c r="L2" s="65"/>
      <c r="M2" s="65"/>
      <c r="N2" s="65"/>
      <c r="O2" s="65"/>
      <c r="P2" s="65"/>
    </row>
    <row r="3" spans="1:16" ht="43.5" customHeight="1" x14ac:dyDescent="0.2">
      <c r="A3" s="69" t="s">
        <v>2681</v>
      </c>
      <c r="B3" s="68" t="s">
        <v>102</v>
      </c>
      <c r="C3" s="68" t="s">
        <v>103</v>
      </c>
      <c r="D3" s="68" t="s">
        <v>104</v>
      </c>
      <c r="E3" s="68" t="s">
        <v>105</v>
      </c>
      <c r="F3" s="70" t="s">
        <v>106</v>
      </c>
      <c r="G3" s="66"/>
      <c r="H3" s="66"/>
      <c r="I3" s="37"/>
      <c r="J3" s="37"/>
      <c r="K3" s="37"/>
      <c r="L3" s="37"/>
      <c r="M3" s="37"/>
      <c r="N3" s="37"/>
      <c r="O3" s="37"/>
      <c r="P3" s="37"/>
    </row>
    <row r="4" spans="1:16" ht="24.75" customHeight="1" x14ac:dyDescent="0.2">
      <c r="A4" s="71"/>
      <c r="B4" s="41"/>
      <c r="C4" s="41"/>
      <c r="D4" s="41"/>
      <c r="E4" s="41"/>
      <c r="F4" s="45"/>
      <c r="G4" s="37"/>
      <c r="H4" s="37"/>
      <c r="I4" s="37"/>
      <c r="J4" s="37"/>
      <c r="K4" s="37"/>
      <c r="L4" s="37"/>
      <c r="M4" s="37"/>
      <c r="N4" s="37"/>
      <c r="O4" s="37"/>
      <c r="P4" s="37"/>
    </row>
    <row r="5" spans="1:16" ht="24.75" customHeight="1" x14ac:dyDescent="0.2">
      <c r="A5" s="71"/>
      <c r="B5" s="41"/>
      <c r="C5" s="41"/>
      <c r="D5" s="41"/>
      <c r="E5" s="41"/>
      <c r="F5" s="45"/>
      <c r="G5" s="37"/>
      <c r="H5" s="37"/>
      <c r="I5" s="37"/>
      <c r="J5" s="37"/>
      <c r="K5" s="37"/>
      <c r="L5" s="37"/>
      <c r="M5" s="37"/>
      <c r="N5" s="37"/>
      <c r="O5" s="37"/>
      <c r="P5" s="37"/>
    </row>
    <row r="6" spans="1:16" ht="24.75" customHeight="1" x14ac:dyDescent="0.2">
      <c r="A6" s="71"/>
      <c r="B6" s="41"/>
      <c r="C6" s="41"/>
      <c r="D6" s="41"/>
      <c r="E6" s="41"/>
      <c r="F6" s="45"/>
      <c r="G6" s="37"/>
      <c r="H6" s="37"/>
      <c r="I6" s="37"/>
      <c r="J6" s="37"/>
      <c r="K6" s="37"/>
      <c r="L6" s="37"/>
      <c r="M6" s="37"/>
      <c r="N6" s="37"/>
      <c r="O6" s="37"/>
      <c r="P6" s="37"/>
    </row>
    <row r="7" spans="1:16" ht="24.75" customHeight="1" x14ac:dyDescent="0.2">
      <c r="A7" s="71"/>
      <c r="B7" s="41"/>
      <c r="C7" s="41"/>
      <c r="D7" s="41"/>
      <c r="E7" s="41"/>
      <c r="F7" s="45"/>
      <c r="G7" s="37"/>
      <c r="H7" s="37"/>
      <c r="I7" s="37"/>
      <c r="J7" s="37"/>
      <c r="K7" s="37"/>
      <c r="L7" s="37"/>
      <c r="M7" s="37"/>
      <c r="N7" s="37"/>
      <c r="O7" s="37"/>
      <c r="P7" s="37"/>
    </row>
    <row r="8" spans="1:16" ht="24.75" customHeight="1" x14ac:dyDescent="0.2">
      <c r="A8" s="71"/>
      <c r="B8" s="41"/>
      <c r="C8" s="41"/>
      <c r="D8" s="41"/>
      <c r="E8" s="41"/>
      <c r="F8" s="45"/>
      <c r="G8" s="37"/>
      <c r="H8" s="37"/>
      <c r="I8" s="37"/>
      <c r="J8" s="37"/>
      <c r="K8" s="37"/>
      <c r="L8" s="37"/>
      <c r="M8" s="37"/>
      <c r="N8" s="37"/>
      <c r="O8" s="37"/>
      <c r="P8" s="37"/>
    </row>
    <row r="9" spans="1:16" ht="24.75" customHeight="1" x14ac:dyDescent="0.2">
      <c r="A9" s="71"/>
      <c r="B9" s="41"/>
      <c r="C9" s="41"/>
      <c r="D9" s="41"/>
      <c r="E9" s="41"/>
      <c r="F9" s="45"/>
      <c r="G9" s="37"/>
      <c r="H9" s="37"/>
      <c r="I9" s="37"/>
      <c r="J9" s="37"/>
      <c r="K9" s="37"/>
      <c r="L9" s="37"/>
      <c r="M9" s="37"/>
      <c r="N9" s="37"/>
      <c r="O9" s="37"/>
      <c r="P9" s="37"/>
    </row>
    <row r="10" spans="1:16" ht="24.75" customHeight="1" x14ac:dyDescent="0.2">
      <c r="A10" s="71"/>
      <c r="B10" s="41"/>
      <c r="C10" s="41"/>
      <c r="D10" s="41"/>
      <c r="E10" s="41"/>
      <c r="F10" s="45"/>
      <c r="G10" s="37"/>
      <c r="H10" s="37"/>
      <c r="I10" s="37"/>
      <c r="J10" s="37"/>
      <c r="K10" s="37"/>
      <c r="L10" s="37"/>
      <c r="M10" s="37"/>
      <c r="N10" s="37"/>
      <c r="O10" s="37"/>
      <c r="P10" s="37"/>
    </row>
    <row r="11" spans="1:16" ht="24.75" customHeight="1" x14ac:dyDescent="0.2">
      <c r="A11" s="71"/>
      <c r="B11" s="41"/>
      <c r="C11" s="41"/>
      <c r="D11" s="41"/>
      <c r="E11" s="41"/>
      <c r="F11" s="45"/>
      <c r="G11" s="37"/>
      <c r="H11" s="37"/>
      <c r="I11" s="37"/>
      <c r="J11" s="37"/>
      <c r="K11" s="37"/>
      <c r="L11" s="37"/>
      <c r="M11" s="37"/>
      <c r="N11" s="37"/>
      <c r="O11" s="37"/>
      <c r="P11" s="37"/>
    </row>
    <row r="12" spans="1:16" ht="24.75" customHeight="1" x14ac:dyDescent="0.2">
      <c r="A12" s="71"/>
      <c r="B12" s="41"/>
      <c r="C12" s="41"/>
      <c r="D12" s="41"/>
      <c r="E12" s="41"/>
      <c r="F12" s="45"/>
      <c r="G12" s="37"/>
      <c r="H12" s="37"/>
      <c r="I12" s="37"/>
      <c r="J12" s="37"/>
      <c r="K12" s="37"/>
      <c r="L12" s="37"/>
      <c r="M12" s="37"/>
      <c r="N12" s="37"/>
      <c r="O12" s="37"/>
      <c r="P12" s="37"/>
    </row>
    <row r="13" spans="1:16" ht="24.75" customHeight="1" x14ac:dyDescent="0.2">
      <c r="A13" s="71"/>
      <c r="B13" s="41"/>
      <c r="C13" s="41"/>
      <c r="D13" s="41"/>
      <c r="E13" s="41"/>
      <c r="F13" s="45"/>
      <c r="G13" s="37"/>
      <c r="H13" s="37"/>
      <c r="I13" s="37"/>
      <c r="J13" s="37"/>
      <c r="K13" s="37"/>
      <c r="L13" s="37"/>
      <c r="M13" s="37"/>
      <c r="N13" s="37"/>
      <c r="O13" s="37"/>
      <c r="P13" s="37"/>
    </row>
    <row r="14" spans="1:16" ht="24.75" customHeight="1" x14ac:dyDescent="0.2">
      <c r="A14" s="71"/>
      <c r="B14" s="41"/>
      <c r="C14" s="41"/>
      <c r="D14" s="41"/>
      <c r="E14" s="41"/>
      <c r="F14" s="45"/>
      <c r="G14" s="37"/>
      <c r="H14" s="37"/>
      <c r="I14" s="37"/>
      <c r="J14" s="37"/>
      <c r="K14" s="37"/>
      <c r="L14" s="37"/>
      <c r="M14" s="37"/>
      <c r="N14" s="37"/>
      <c r="O14" s="37"/>
      <c r="P14" s="37"/>
    </row>
    <row r="15" spans="1:16" ht="24.75" customHeight="1" x14ac:dyDescent="0.2">
      <c r="A15" s="71"/>
      <c r="B15" s="41"/>
      <c r="C15" s="41"/>
      <c r="D15" s="41"/>
      <c r="E15" s="41"/>
      <c r="F15" s="45"/>
      <c r="G15" s="37"/>
      <c r="H15" s="37"/>
      <c r="I15" s="37"/>
      <c r="J15" s="37"/>
      <c r="K15" s="37"/>
      <c r="L15" s="37"/>
      <c r="M15" s="37"/>
      <c r="N15" s="37"/>
      <c r="O15" s="37"/>
      <c r="P15" s="37"/>
    </row>
    <row r="16" spans="1:16" ht="24.75" customHeight="1" x14ac:dyDescent="0.2">
      <c r="A16" s="71"/>
      <c r="B16" s="41"/>
      <c r="C16" s="41"/>
      <c r="D16" s="41"/>
      <c r="E16" s="41"/>
      <c r="F16" s="45"/>
      <c r="G16" s="37"/>
      <c r="H16" s="37"/>
      <c r="I16" s="37"/>
      <c r="J16" s="37"/>
      <c r="K16" s="37"/>
      <c r="L16" s="37"/>
      <c r="M16" s="37"/>
      <c r="N16" s="37"/>
      <c r="O16" s="37"/>
      <c r="P16" s="37"/>
    </row>
    <row r="17" spans="1:16" ht="24.75" customHeight="1" x14ac:dyDescent="0.2">
      <c r="A17" s="71"/>
      <c r="B17" s="41"/>
      <c r="C17" s="41"/>
      <c r="D17" s="41"/>
      <c r="E17" s="41"/>
      <c r="F17" s="45"/>
      <c r="G17" s="37"/>
      <c r="H17" s="37"/>
      <c r="I17" s="37"/>
      <c r="J17" s="37"/>
      <c r="K17" s="37"/>
      <c r="L17" s="37"/>
      <c r="M17" s="37"/>
      <c r="N17" s="37"/>
      <c r="O17" s="37"/>
      <c r="P17" s="37"/>
    </row>
    <row r="18" spans="1:16" ht="24.75" customHeight="1" x14ac:dyDescent="0.2">
      <c r="A18" s="71"/>
      <c r="B18" s="41"/>
      <c r="C18" s="41"/>
      <c r="D18" s="41"/>
      <c r="E18" s="41"/>
      <c r="F18" s="45"/>
      <c r="G18" s="37"/>
      <c r="H18" s="37"/>
      <c r="I18" s="37"/>
      <c r="J18" s="37"/>
      <c r="K18" s="37"/>
      <c r="L18" s="37"/>
      <c r="M18" s="37"/>
      <c r="N18" s="37"/>
      <c r="O18" s="37"/>
      <c r="P18" s="37"/>
    </row>
    <row r="19" spans="1:16" ht="24.75" customHeight="1" x14ac:dyDescent="0.2">
      <c r="A19" s="71"/>
      <c r="B19" s="41"/>
      <c r="C19" s="41"/>
      <c r="D19" s="41"/>
      <c r="E19" s="41"/>
      <c r="F19" s="45"/>
      <c r="G19" s="37"/>
      <c r="H19" s="37"/>
      <c r="I19" s="37"/>
      <c r="J19" s="37"/>
      <c r="K19" s="37"/>
      <c r="L19" s="37"/>
      <c r="M19" s="37"/>
      <c r="N19" s="37"/>
      <c r="O19" s="37"/>
      <c r="P19" s="37"/>
    </row>
    <row r="20" spans="1:16" ht="24.75" customHeight="1" x14ac:dyDescent="0.2">
      <c r="A20" s="71"/>
      <c r="B20" s="41"/>
      <c r="C20" s="41"/>
      <c r="D20" s="41"/>
      <c r="E20" s="41"/>
      <c r="F20" s="45"/>
      <c r="G20" s="37"/>
      <c r="H20" s="37"/>
      <c r="I20" s="37"/>
      <c r="J20" s="37"/>
      <c r="K20" s="37"/>
      <c r="L20" s="37"/>
      <c r="M20" s="37"/>
      <c r="N20" s="37"/>
      <c r="O20" s="37"/>
      <c r="P20" s="37"/>
    </row>
    <row r="21" spans="1:16" ht="27.75" customHeight="1" x14ac:dyDescent="0.25">
      <c r="A21" s="71"/>
      <c r="B21" s="41"/>
      <c r="C21" s="41"/>
      <c r="D21" s="41"/>
      <c r="E21" s="41"/>
      <c r="F21" s="45"/>
      <c r="G21" s="67"/>
      <c r="H21" s="67"/>
      <c r="I21" s="10"/>
      <c r="J21" s="10"/>
      <c r="K21" s="10"/>
      <c r="L21" s="10"/>
      <c r="M21" s="10"/>
      <c r="N21" s="10"/>
      <c r="O21" s="10"/>
      <c r="P21" s="10"/>
    </row>
    <row r="22" spans="1:16" ht="24.75" customHeight="1" x14ac:dyDescent="0.25">
      <c r="A22" s="71"/>
      <c r="B22" s="41"/>
      <c r="C22" s="41"/>
      <c r="D22" s="41"/>
      <c r="E22" s="41"/>
      <c r="F22" s="45"/>
      <c r="G22" s="10"/>
      <c r="H22" s="10"/>
      <c r="I22" s="37"/>
      <c r="J22" s="37"/>
      <c r="K22" s="37"/>
      <c r="L22" s="37"/>
      <c r="M22" s="37"/>
      <c r="N22" s="37"/>
      <c r="O22" s="37"/>
      <c r="P22" s="37"/>
    </row>
  </sheetData>
  <mergeCells count="3">
    <mergeCell ref="A1:F1"/>
    <mergeCell ref="C2:D2"/>
    <mergeCell ref="E2:F2"/>
  </mergeCells>
  <printOptions horizontalCentered="1"/>
  <pageMargins left="0.19685039370078741" right="0.19685039370078741" top="0.78740157480314965" bottom="0.78740157480314965" header="0.11811023622047245" footer="0.11811023622047245"/>
  <pageSetup scale="85" orientation="landscape" horizontalDpi="0" verticalDpi="0"/>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workbookViewId="0">
      <selection activeCell="C9" sqref="C9"/>
    </sheetView>
  </sheetViews>
  <sheetFormatPr defaultColWidth="17.28515625" defaultRowHeight="15.75" customHeight="1" x14ac:dyDescent="0.2"/>
  <cols>
    <col min="1" max="1" width="15.7109375" customWidth="1"/>
    <col min="2" max="2" width="37" customWidth="1"/>
    <col min="3" max="3" width="63.7109375" customWidth="1"/>
    <col min="4" max="6" width="8.7109375" customWidth="1"/>
  </cols>
  <sheetData>
    <row r="1" spans="1:6" ht="31.5" customHeight="1" thickBot="1" x14ac:dyDescent="0.25">
      <c r="A1" s="593" t="s">
        <v>107</v>
      </c>
      <c r="B1" s="594"/>
      <c r="C1" s="595"/>
      <c r="D1" s="1"/>
      <c r="E1" s="1"/>
      <c r="F1" s="1"/>
    </row>
    <row r="2" spans="1:6" ht="31.5" customHeight="1" x14ac:dyDescent="0.2">
      <c r="A2" s="598" t="s">
        <v>2685</v>
      </c>
      <c r="B2" s="599"/>
      <c r="C2" s="600"/>
      <c r="D2" s="1"/>
      <c r="E2" s="1"/>
      <c r="F2" s="1"/>
    </row>
    <row r="3" spans="1:6" ht="24" customHeight="1" x14ac:dyDescent="0.2">
      <c r="A3" s="77" t="s">
        <v>0</v>
      </c>
      <c r="B3" s="596" t="str">
        <f>'Current Condition and Goals'!$B$2</f>
        <v>(enter client name)</v>
      </c>
      <c r="C3" s="597"/>
      <c r="D3" s="2"/>
      <c r="E3" s="3"/>
      <c r="F3" s="3"/>
    </row>
    <row r="4" spans="1:6" ht="24" customHeight="1" x14ac:dyDescent="0.2">
      <c r="A4" s="77" t="s">
        <v>10</v>
      </c>
      <c r="B4" s="596" t="str">
        <f>'Current Condition and Goals'!$D$2</f>
        <v>(enter coach name)</v>
      </c>
      <c r="C4" s="597"/>
      <c r="D4" s="2"/>
      <c r="E4" s="2"/>
      <c r="F4" s="1"/>
    </row>
    <row r="5" spans="1:6" ht="27.75" customHeight="1" x14ac:dyDescent="0.2">
      <c r="A5" s="78" t="s">
        <v>108</v>
      </c>
      <c r="B5" s="72" t="s">
        <v>109</v>
      </c>
      <c r="C5" s="79" t="s">
        <v>110</v>
      </c>
      <c r="D5" s="1"/>
      <c r="E5" s="1"/>
      <c r="F5" s="1"/>
    </row>
    <row r="6" spans="1:6" ht="66" customHeight="1" x14ac:dyDescent="0.2">
      <c r="A6" s="80" t="s">
        <v>111</v>
      </c>
      <c r="B6" s="73" t="s">
        <v>2683</v>
      </c>
      <c r="C6" s="81" t="s">
        <v>2682</v>
      </c>
      <c r="D6" s="1"/>
      <c r="E6" s="1"/>
      <c r="F6" s="1"/>
    </row>
    <row r="7" spans="1:6" ht="24.75" customHeight="1" x14ac:dyDescent="0.2">
      <c r="A7" s="82"/>
      <c r="B7" s="74"/>
      <c r="C7" s="83"/>
      <c r="D7" s="1"/>
      <c r="E7" s="1"/>
      <c r="F7" s="1"/>
    </row>
    <row r="8" spans="1:6" ht="24.75" customHeight="1" x14ac:dyDescent="0.25">
      <c r="A8" s="84"/>
      <c r="B8" s="75"/>
      <c r="C8" s="85"/>
      <c r="D8" s="1"/>
      <c r="E8" s="1"/>
      <c r="F8" s="1"/>
    </row>
    <row r="9" spans="1:6" ht="24.75" customHeight="1" x14ac:dyDescent="0.25">
      <c r="A9" s="84"/>
      <c r="B9" s="75"/>
      <c r="C9" s="85"/>
      <c r="D9" s="1"/>
      <c r="E9" s="1"/>
      <c r="F9" s="1"/>
    </row>
    <row r="10" spans="1:6" ht="24.75" customHeight="1" x14ac:dyDescent="0.25">
      <c r="A10" s="84"/>
      <c r="B10" s="75"/>
      <c r="C10" s="85"/>
      <c r="D10" s="1"/>
      <c r="E10" s="1"/>
      <c r="F10" s="1"/>
    </row>
    <row r="11" spans="1:6" ht="24.75" customHeight="1" x14ac:dyDescent="0.25">
      <c r="A11" s="84"/>
      <c r="B11" s="75"/>
      <c r="C11" s="85"/>
      <c r="D11" s="1"/>
      <c r="E11" s="1"/>
      <c r="F11" s="1"/>
    </row>
    <row r="12" spans="1:6" ht="24.75" customHeight="1" x14ac:dyDescent="0.25">
      <c r="A12" s="84"/>
      <c r="B12" s="75"/>
      <c r="C12" s="85"/>
      <c r="D12" s="1"/>
      <c r="E12" s="1"/>
      <c r="F12" s="1"/>
    </row>
    <row r="13" spans="1:6" ht="24.75" customHeight="1" x14ac:dyDescent="0.25">
      <c r="A13" s="84"/>
      <c r="B13" s="75"/>
      <c r="C13" s="85"/>
      <c r="D13" s="1"/>
      <c r="E13" s="1"/>
      <c r="F13" s="1"/>
    </row>
    <row r="14" spans="1:6" ht="24.75" customHeight="1" x14ac:dyDescent="0.2">
      <c r="A14" s="86"/>
      <c r="B14" s="75"/>
      <c r="C14" s="87"/>
      <c r="D14" s="1"/>
      <c r="E14" s="1"/>
      <c r="F14" s="1"/>
    </row>
    <row r="15" spans="1:6" ht="24.75" customHeight="1" x14ac:dyDescent="0.25">
      <c r="A15" s="84"/>
      <c r="B15" s="75"/>
      <c r="C15" s="88"/>
      <c r="D15" s="1"/>
      <c r="E15" s="1"/>
      <c r="F15" s="1"/>
    </row>
    <row r="16" spans="1:6" ht="24.75" customHeight="1" x14ac:dyDescent="0.25">
      <c r="A16" s="84"/>
      <c r="B16" s="75"/>
      <c r="C16" s="85"/>
      <c r="D16" s="1"/>
      <c r="E16" s="1"/>
      <c r="F16" s="1"/>
    </row>
    <row r="17" spans="1:6" ht="24.75" customHeight="1" x14ac:dyDescent="0.2">
      <c r="A17" s="86"/>
      <c r="B17" s="75"/>
      <c r="C17" s="87"/>
      <c r="D17" s="1"/>
      <c r="E17" s="1"/>
      <c r="F17" s="1"/>
    </row>
    <row r="18" spans="1:6" ht="24.75" customHeight="1" x14ac:dyDescent="0.25">
      <c r="A18" s="89"/>
      <c r="B18" s="76"/>
      <c r="C18" s="90"/>
    </row>
    <row r="19" spans="1:6" ht="24.75" customHeight="1" x14ac:dyDescent="0.25">
      <c r="A19" s="89"/>
      <c r="B19" s="76"/>
      <c r="C19" s="90"/>
    </row>
    <row r="20" spans="1:6" ht="24.75" customHeight="1" x14ac:dyDescent="0.25">
      <c r="A20" s="89"/>
      <c r="B20" s="76"/>
      <c r="C20" s="90"/>
    </row>
    <row r="21" spans="1:6" ht="24.75" customHeight="1" x14ac:dyDescent="0.25">
      <c r="A21" s="89"/>
      <c r="B21" s="76"/>
      <c r="C21" s="90"/>
    </row>
    <row r="22" spans="1:6" ht="24.75" customHeight="1" x14ac:dyDescent="0.25">
      <c r="A22" s="89"/>
      <c r="B22" s="76"/>
      <c r="C22" s="90"/>
    </row>
    <row r="23" spans="1:6" ht="24.75" customHeight="1" x14ac:dyDescent="0.25">
      <c r="A23" s="89"/>
      <c r="B23" s="76"/>
      <c r="C23" s="90"/>
    </row>
    <row r="24" spans="1:6" ht="24.75" customHeight="1" x14ac:dyDescent="0.25">
      <c r="A24" s="89"/>
      <c r="B24" s="76"/>
      <c r="C24" s="90"/>
    </row>
    <row r="25" spans="1:6" ht="24.75" customHeight="1" x14ac:dyDescent="0.25">
      <c r="A25" s="89"/>
      <c r="B25" s="76"/>
      <c r="C25" s="90"/>
    </row>
    <row r="26" spans="1:6" ht="24.75" customHeight="1" x14ac:dyDescent="0.25">
      <c r="A26" s="89"/>
      <c r="B26" s="76"/>
      <c r="C26" s="90"/>
    </row>
    <row r="27" spans="1:6" ht="24.75" customHeight="1" x14ac:dyDescent="0.25">
      <c r="A27" s="89"/>
      <c r="B27" s="76"/>
      <c r="C27" s="90"/>
    </row>
    <row r="28" spans="1:6" ht="24.75" customHeight="1" x14ac:dyDescent="0.25">
      <c r="A28" s="89"/>
      <c r="B28" s="76"/>
      <c r="C28" s="90"/>
    </row>
    <row r="29" spans="1:6" ht="24.75" customHeight="1" x14ac:dyDescent="0.25">
      <c r="A29" s="89"/>
      <c r="B29" s="76"/>
      <c r="C29" s="90"/>
    </row>
    <row r="30" spans="1:6" ht="24.75" customHeight="1" x14ac:dyDescent="0.25">
      <c r="A30" s="89"/>
      <c r="B30" s="76"/>
      <c r="C30" s="90"/>
    </row>
    <row r="31" spans="1:6" ht="24.75" customHeight="1" x14ac:dyDescent="0.25">
      <c r="A31" s="89"/>
      <c r="B31" s="76"/>
      <c r="C31" s="90"/>
    </row>
    <row r="32" spans="1:6" ht="24.75" customHeight="1" x14ac:dyDescent="0.25">
      <c r="A32" s="89"/>
      <c r="B32" s="76"/>
      <c r="C32" s="90"/>
    </row>
    <row r="33" spans="1:3" ht="24.75" customHeight="1" x14ac:dyDescent="0.25">
      <c r="A33" s="89"/>
      <c r="B33" s="76"/>
      <c r="C33" s="90"/>
    </row>
    <row r="34" spans="1:3" ht="24.75" customHeight="1" thickBot="1" x14ac:dyDescent="0.3">
      <c r="A34" s="91"/>
      <c r="B34" s="92"/>
      <c r="C34" s="93"/>
    </row>
  </sheetData>
  <mergeCells count="4">
    <mergeCell ref="A1:C1"/>
    <mergeCell ref="B3:C3"/>
    <mergeCell ref="B4:C4"/>
    <mergeCell ref="A2:C2"/>
  </mergeCells>
  <printOptions horizontalCentered="1"/>
  <pageMargins left="0.19685039370078741" right="0.19685039370078741" top="0.78740157480314965" bottom="0.78740157480314965" header="0.11811023622047245" footer="0.11811023622047245"/>
  <pageSetup scale="75" orientation="portrait" horizontalDpi="0" verticalDpi="0"/>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workbookViewId="0">
      <pane ySplit="5" topLeftCell="A6" activePane="bottomLeft" state="frozen"/>
      <selection pane="bottomLeft" activeCell="A6" sqref="A6:XFD6"/>
    </sheetView>
  </sheetViews>
  <sheetFormatPr defaultColWidth="17.28515625" defaultRowHeight="15.75" customHeight="1" x14ac:dyDescent="0.2"/>
  <cols>
    <col min="1" max="1" width="15.7109375" style="4" customWidth="1"/>
    <col min="2" max="2" width="37" style="4" customWidth="1"/>
    <col min="3" max="3" width="63.7109375" style="4" customWidth="1"/>
    <col min="4" max="6" width="8.7109375" style="4" customWidth="1"/>
    <col min="7" max="16384" width="17.28515625" style="4"/>
  </cols>
  <sheetData>
    <row r="1" spans="1:6" ht="31.5" customHeight="1" thickBot="1" x14ac:dyDescent="0.25">
      <c r="A1" s="593" t="s">
        <v>2686</v>
      </c>
      <c r="B1" s="594"/>
      <c r="C1" s="595"/>
      <c r="D1" s="1"/>
      <c r="E1" s="1"/>
      <c r="F1" s="1"/>
    </row>
    <row r="2" spans="1:6" ht="31.5" customHeight="1" x14ac:dyDescent="0.2">
      <c r="A2" s="598" t="s">
        <v>2687</v>
      </c>
      <c r="B2" s="599"/>
      <c r="C2" s="600"/>
      <c r="D2" s="1"/>
      <c r="E2" s="1"/>
      <c r="F2" s="1"/>
    </row>
    <row r="3" spans="1:6" ht="24" customHeight="1" x14ac:dyDescent="0.2">
      <c r="A3" s="77" t="s">
        <v>0</v>
      </c>
      <c r="B3" s="596" t="str">
        <f>'Current Condition and Goals'!$B$2</f>
        <v>(enter client name)</v>
      </c>
      <c r="C3" s="597"/>
      <c r="D3" s="2"/>
      <c r="E3" s="3"/>
      <c r="F3" s="3"/>
    </row>
    <row r="4" spans="1:6" ht="24" customHeight="1" x14ac:dyDescent="0.2">
      <c r="A4" s="77" t="s">
        <v>10</v>
      </c>
      <c r="B4" s="596" t="str">
        <f>'Current Condition and Goals'!$D$2</f>
        <v>(enter coach name)</v>
      </c>
      <c r="C4" s="597"/>
      <c r="D4" s="2"/>
      <c r="E4" s="2"/>
      <c r="F4" s="1"/>
    </row>
    <row r="5" spans="1:6" ht="27.75" customHeight="1" x14ac:dyDescent="0.2">
      <c r="A5" s="78" t="s">
        <v>108</v>
      </c>
      <c r="B5" s="72" t="s">
        <v>109</v>
      </c>
      <c r="C5" s="79" t="s">
        <v>110</v>
      </c>
      <c r="D5" s="1"/>
      <c r="E5" s="1"/>
      <c r="F5" s="1"/>
    </row>
    <row r="6" spans="1:6" ht="24.75" customHeight="1" x14ac:dyDescent="0.2">
      <c r="A6" s="82"/>
      <c r="B6" s="74"/>
      <c r="C6" s="83"/>
      <c r="D6" s="1"/>
      <c r="E6" s="1"/>
      <c r="F6" s="1"/>
    </row>
    <row r="7" spans="1:6" ht="24.75" customHeight="1" x14ac:dyDescent="0.25">
      <c r="A7" s="84"/>
      <c r="B7" s="75"/>
      <c r="C7" s="85"/>
      <c r="D7" s="1"/>
      <c r="E7" s="1"/>
      <c r="F7" s="1"/>
    </row>
    <row r="8" spans="1:6" ht="24.75" customHeight="1" x14ac:dyDescent="0.25">
      <c r="A8" s="84"/>
      <c r="B8" s="75"/>
      <c r="C8" s="85"/>
      <c r="D8" s="1"/>
      <c r="E8" s="1"/>
      <c r="F8" s="1"/>
    </row>
    <row r="9" spans="1:6" ht="24.75" customHeight="1" x14ac:dyDescent="0.25">
      <c r="A9" s="84"/>
      <c r="B9" s="75"/>
      <c r="C9" s="85"/>
      <c r="D9" s="1"/>
      <c r="E9" s="1"/>
      <c r="F9" s="1"/>
    </row>
    <row r="10" spans="1:6" ht="24.75" customHeight="1" x14ac:dyDescent="0.25">
      <c r="A10" s="84"/>
      <c r="B10" s="75"/>
      <c r="C10" s="85"/>
      <c r="D10" s="1"/>
      <c r="E10" s="1"/>
      <c r="F10" s="1"/>
    </row>
    <row r="11" spans="1:6" ht="24.75" customHeight="1" x14ac:dyDescent="0.25">
      <c r="A11" s="84"/>
      <c r="B11" s="75"/>
      <c r="C11" s="85"/>
      <c r="D11" s="1"/>
      <c r="E11" s="1"/>
      <c r="F11" s="1"/>
    </row>
    <row r="12" spans="1:6" ht="24.75" customHeight="1" x14ac:dyDescent="0.25">
      <c r="A12" s="84"/>
      <c r="B12" s="75"/>
      <c r="C12" s="85"/>
      <c r="D12" s="1"/>
      <c r="E12" s="1"/>
      <c r="F12" s="1"/>
    </row>
    <row r="13" spans="1:6" ht="24.75" customHeight="1" x14ac:dyDescent="0.2">
      <c r="A13" s="86"/>
      <c r="B13" s="75"/>
      <c r="C13" s="87"/>
      <c r="D13" s="1"/>
      <c r="E13" s="1"/>
      <c r="F13" s="1"/>
    </row>
    <row r="14" spans="1:6" ht="24.75" customHeight="1" x14ac:dyDescent="0.25">
      <c r="A14" s="84"/>
      <c r="B14" s="75"/>
      <c r="C14" s="88"/>
      <c r="D14" s="1"/>
      <c r="E14" s="1"/>
      <c r="F14" s="1"/>
    </row>
    <row r="15" spans="1:6" ht="24.75" customHeight="1" x14ac:dyDescent="0.25">
      <c r="A15" s="84"/>
      <c r="B15" s="75"/>
      <c r="C15" s="85"/>
      <c r="D15" s="1"/>
      <c r="E15" s="1"/>
      <c r="F15" s="1"/>
    </row>
    <row r="16" spans="1:6" ht="24.75" customHeight="1" x14ac:dyDescent="0.2">
      <c r="A16" s="86"/>
      <c r="B16" s="75"/>
      <c r="C16" s="87"/>
      <c r="D16" s="1"/>
      <c r="E16" s="1"/>
      <c r="F16" s="1"/>
    </row>
    <row r="17" spans="1:3" ht="24.75" customHeight="1" x14ac:dyDescent="0.25">
      <c r="A17" s="89"/>
      <c r="B17" s="76"/>
      <c r="C17" s="90"/>
    </row>
    <row r="18" spans="1:3" ht="24.75" customHeight="1" x14ac:dyDescent="0.25">
      <c r="A18" s="89"/>
      <c r="B18" s="76"/>
      <c r="C18" s="90"/>
    </row>
    <row r="19" spans="1:3" ht="24.75" customHeight="1" x14ac:dyDescent="0.25">
      <c r="A19" s="89"/>
      <c r="B19" s="76"/>
      <c r="C19" s="90"/>
    </row>
    <row r="20" spans="1:3" ht="24.75" customHeight="1" x14ac:dyDescent="0.25">
      <c r="A20" s="89"/>
      <c r="B20" s="76"/>
      <c r="C20" s="90"/>
    </row>
    <row r="21" spans="1:3" ht="24.75" customHeight="1" x14ac:dyDescent="0.25">
      <c r="A21" s="89"/>
      <c r="B21" s="76"/>
      <c r="C21" s="90"/>
    </row>
    <row r="22" spans="1:3" ht="24.75" customHeight="1" x14ac:dyDescent="0.25">
      <c r="A22" s="89"/>
      <c r="B22" s="76"/>
      <c r="C22" s="90"/>
    </row>
    <row r="23" spans="1:3" ht="24.75" customHeight="1" x14ac:dyDescent="0.25">
      <c r="A23" s="89"/>
      <c r="B23" s="76"/>
      <c r="C23" s="90"/>
    </row>
    <row r="24" spans="1:3" ht="24.75" customHeight="1" x14ac:dyDescent="0.25">
      <c r="A24" s="89"/>
      <c r="B24" s="76"/>
      <c r="C24" s="90"/>
    </row>
    <row r="25" spans="1:3" ht="24.75" customHeight="1" x14ac:dyDescent="0.25">
      <c r="A25" s="89"/>
      <c r="B25" s="76"/>
      <c r="C25" s="90"/>
    </row>
    <row r="26" spans="1:3" ht="24.75" customHeight="1" x14ac:dyDescent="0.25">
      <c r="A26" s="89"/>
      <c r="B26" s="76"/>
      <c r="C26" s="90"/>
    </row>
    <row r="27" spans="1:3" ht="24.75" customHeight="1" x14ac:dyDescent="0.25">
      <c r="A27" s="89"/>
      <c r="B27" s="76"/>
      <c r="C27" s="90"/>
    </row>
    <row r="28" spans="1:3" ht="24.75" customHeight="1" x14ac:dyDescent="0.25">
      <c r="A28" s="89"/>
      <c r="B28" s="76"/>
      <c r="C28" s="90"/>
    </row>
    <row r="29" spans="1:3" ht="24.75" customHeight="1" x14ac:dyDescent="0.25">
      <c r="A29" s="89"/>
      <c r="B29" s="76"/>
      <c r="C29" s="90"/>
    </row>
    <row r="30" spans="1:3" ht="24.75" customHeight="1" x14ac:dyDescent="0.25">
      <c r="A30" s="89"/>
      <c r="B30" s="76"/>
      <c r="C30" s="90"/>
    </row>
    <row r="31" spans="1:3" ht="24.75" customHeight="1" x14ac:dyDescent="0.25">
      <c r="A31" s="89"/>
      <c r="B31" s="76"/>
      <c r="C31" s="90"/>
    </row>
    <row r="32" spans="1:3" ht="24.75" customHeight="1" x14ac:dyDescent="0.25">
      <c r="A32" s="89"/>
      <c r="B32" s="76"/>
      <c r="C32" s="90"/>
    </row>
    <row r="33" spans="1:3" ht="24.75" customHeight="1" x14ac:dyDescent="0.25">
      <c r="A33" s="89"/>
      <c r="B33" s="76"/>
      <c r="C33" s="90"/>
    </row>
    <row r="34" spans="1:3" ht="24.75" customHeight="1" thickBot="1" x14ac:dyDescent="0.3">
      <c r="A34" s="91"/>
      <c r="B34" s="92"/>
      <c r="C34" s="93"/>
    </row>
  </sheetData>
  <mergeCells count="4">
    <mergeCell ref="A1:C1"/>
    <mergeCell ref="A2:C2"/>
    <mergeCell ref="B3:C3"/>
    <mergeCell ref="B4:C4"/>
  </mergeCells>
  <printOptions horizontalCentered="1"/>
  <pageMargins left="0.19685039370078741" right="0.19685039370078741" top="0.78740157480314965" bottom="0.78740157480314965" header="0.11811023622047245" footer="0.11811023622047245"/>
  <pageSetup scale="78" orientation="portrait" horizontalDpi="0" verticalDpi="0"/>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workbookViewId="0">
      <pane ySplit="5" topLeftCell="A6" activePane="bottomLeft" state="frozen"/>
      <selection pane="bottomLeft" activeCell="A6" sqref="A6:XFD6"/>
    </sheetView>
  </sheetViews>
  <sheetFormatPr defaultColWidth="17.28515625" defaultRowHeight="15.75" customHeight="1" x14ac:dyDescent="0.2"/>
  <cols>
    <col min="1" max="1" width="16.42578125" style="5" customWidth="1"/>
    <col min="2" max="2" width="10.140625" style="5" customWidth="1"/>
    <col min="3" max="3" width="16.85546875" style="5" customWidth="1"/>
    <col min="4" max="4" width="27.42578125" style="5" customWidth="1"/>
    <col min="5" max="5" width="23.140625" style="5" customWidth="1"/>
    <col min="6" max="6" width="9.140625" style="5" customWidth="1"/>
    <col min="7" max="16384" width="17.28515625" style="5"/>
  </cols>
  <sheetData>
    <row r="1" spans="1:6" ht="33.75" customHeight="1" thickBot="1" x14ac:dyDescent="0.3">
      <c r="A1" s="601" t="s">
        <v>112</v>
      </c>
      <c r="B1" s="602"/>
      <c r="C1" s="602"/>
      <c r="D1" s="602"/>
      <c r="E1" s="603"/>
      <c r="F1" s="10"/>
    </row>
    <row r="2" spans="1:6" s="96" customFormat="1" ht="24" customHeight="1" x14ac:dyDescent="0.25">
      <c r="A2" s="34" t="s">
        <v>0</v>
      </c>
      <c r="B2" s="607" t="str">
        <f>'Current Condition and Goals'!$B$2</f>
        <v>(enter client name)</v>
      </c>
      <c r="C2" s="608"/>
      <c r="D2" s="608"/>
      <c r="E2" s="609"/>
      <c r="F2" s="95"/>
    </row>
    <row r="3" spans="1:6" s="96" customFormat="1" ht="24" customHeight="1" x14ac:dyDescent="0.25">
      <c r="A3" s="27" t="s">
        <v>10</v>
      </c>
      <c r="B3" s="540" t="str">
        <f>'Current Condition and Goals'!$D$2</f>
        <v>(enter coach name)</v>
      </c>
      <c r="C3" s="610"/>
      <c r="D3" s="610"/>
      <c r="E3" s="611"/>
      <c r="F3" s="97"/>
    </row>
    <row r="4" spans="1:6" ht="147.75" customHeight="1" x14ac:dyDescent="0.25">
      <c r="A4" s="604" t="s">
        <v>2684</v>
      </c>
      <c r="B4" s="605"/>
      <c r="C4" s="605"/>
      <c r="D4" s="605"/>
      <c r="E4" s="606"/>
      <c r="F4" s="10"/>
    </row>
    <row r="5" spans="1:6" ht="19.5" customHeight="1" x14ac:dyDescent="0.2">
      <c r="A5" s="101" t="s">
        <v>108</v>
      </c>
      <c r="B5" s="98" t="s">
        <v>113</v>
      </c>
      <c r="C5" s="98" t="s">
        <v>114</v>
      </c>
      <c r="D5" s="98" t="s">
        <v>115</v>
      </c>
      <c r="E5" s="102" t="s">
        <v>116</v>
      </c>
      <c r="F5" s="94"/>
    </row>
    <row r="6" spans="1:6" ht="21.2" customHeight="1" x14ac:dyDescent="0.2">
      <c r="A6" s="103"/>
      <c r="B6" s="99"/>
      <c r="C6" s="40"/>
      <c r="D6" s="40"/>
      <c r="E6" s="104"/>
      <c r="F6" s="38"/>
    </row>
    <row r="7" spans="1:6" ht="21.2" customHeight="1" x14ac:dyDescent="0.2">
      <c r="A7" s="103"/>
      <c r="B7" s="40"/>
      <c r="C7" s="40"/>
      <c r="D7" s="40"/>
      <c r="E7" s="104"/>
      <c r="F7" s="38"/>
    </row>
    <row r="8" spans="1:6" ht="21.2" customHeight="1" x14ac:dyDescent="0.2">
      <c r="A8" s="103"/>
      <c r="B8" s="40"/>
      <c r="C8" s="40"/>
      <c r="D8" s="40"/>
      <c r="E8" s="104"/>
      <c r="F8" s="38"/>
    </row>
    <row r="9" spans="1:6" ht="21.2" customHeight="1" x14ac:dyDescent="0.2">
      <c r="A9" s="103"/>
      <c r="B9" s="40"/>
      <c r="C9" s="40"/>
      <c r="D9" s="40"/>
      <c r="E9" s="104"/>
      <c r="F9" s="38"/>
    </row>
    <row r="10" spans="1:6" ht="21.2" customHeight="1" x14ac:dyDescent="0.2">
      <c r="A10" s="103"/>
      <c r="B10" s="40"/>
      <c r="C10" s="40"/>
      <c r="D10" s="40"/>
      <c r="E10" s="104"/>
      <c r="F10" s="38"/>
    </row>
    <row r="11" spans="1:6" ht="21.2" customHeight="1" x14ac:dyDescent="0.2">
      <c r="A11" s="103"/>
      <c r="B11" s="40"/>
      <c r="C11" s="40"/>
      <c r="D11" s="40"/>
      <c r="E11" s="104"/>
      <c r="F11" s="38"/>
    </row>
    <row r="12" spans="1:6" ht="21.2" customHeight="1" x14ac:dyDescent="0.2">
      <c r="A12" s="103"/>
      <c r="B12" s="100"/>
      <c r="C12" s="40"/>
      <c r="D12" s="40"/>
      <c r="E12" s="104"/>
      <c r="F12" s="38"/>
    </row>
    <row r="13" spans="1:6" ht="21.2" customHeight="1" x14ac:dyDescent="0.2">
      <c r="A13" s="103"/>
      <c r="B13" s="100"/>
      <c r="C13" s="40"/>
      <c r="D13" s="40"/>
      <c r="E13" s="104"/>
      <c r="F13" s="38"/>
    </row>
    <row r="14" spans="1:6" ht="21.2" customHeight="1" x14ac:dyDescent="0.2">
      <c r="A14" s="103"/>
      <c r="B14" s="100"/>
      <c r="C14" s="40"/>
      <c r="D14" s="40"/>
      <c r="E14" s="104"/>
      <c r="F14" s="105"/>
    </row>
    <row r="15" spans="1:6" ht="21.2" customHeight="1" x14ac:dyDescent="0.2">
      <c r="A15" s="103"/>
      <c r="B15" s="100"/>
      <c r="C15" s="40"/>
      <c r="D15" s="40"/>
      <c r="E15" s="104"/>
      <c r="F15" s="105"/>
    </row>
    <row r="16" spans="1:6" ht="21.2" customHeight="1" x14ac:dyDescent="0.2">
      <c r="A16" s="103"/>
      <c r="B16" s="100"/>
      <c r="C16" s="40"/>
      <c r="D16" s="40"/>
      <c r="E16" s="104"/>
      <c r="F16" s="105"/>
    </row>
    <row r="17" spans="1:6" ht="21.2" customHeight="1" x14ac:dyDescent="0.2">
      <c r="A17" s="103"/>
      <c r="B17" s="100"/>
      <c r="C17" s="40"/>
      <c r="D17" s="40"/>
      <c r="E17" s="104"/>
      <c r="F17" s="105"/>
    </row>
    <row r="18" spans="1:6" ht="21.2" customHeight="1" x14ac:dyDescent="0.2">
      <c r="A18" s="103"/>
      <c r="B18" s="40"/>
      <c r="C18" s="40"/>
      <c r="D18" s="40"/>
      <c r="E18" s="104"/>
      <c r="F18" s="38"/>
    </row>
    <row r="19" spans="1:6" ht="21.2" customHeight="1" x14ac:dyDescent="0.2">
      <c r="A19" s="103"/>
      <c r="B19" s="40"/>
      <c r="C19" s="40"/>
      <c r="D19" s="40"/>
      <c r="E19" s="104"/>
      <c r="F19" s="38"/>
    </row>
    <row r="20" spans="1:6" ht="21.2" customHeight="1" x14ac:dyDescent="0.2">
      <c r="A20" s="103"/>
      <c r="B20" s="40"/>
      <c r="C20" s="40"/>
      <c r="D20" s="40"/>
      <c r="E20" s="104"/>
      <c r="F20" s="38"/>
    </row>
    <row r="21" spans="1:6" ht="21.2" customHeight="1" x14ac:dyDescent="0.2">
      <c r="A21" s="103"/>
      <c r="B21" s="40"/>
      <c r="C21" s="40"/>
      <c r="D21" s="40"/>
      <c r="E21" s="104"/>
      <c r="F21" s="38"/>
    </row>
    <row r="22" spans="1:6" ht="21.2" customHeight="1" x14ac:dyDescent="0.2">
      <c r="A22" s="103"/>
      <c r="B22" s="40"/>
      <c r="C22" s="40"/>
      <c r="D22" s="40"/>
      <c r="E22" s="104"/>
      <c r="F22" s="38"/>
    </row>
    <row r="23" spans="1:6" ht="21.2" customHeight="1" x14ac:dyDescent="0.2">
      <c r="A23" s="103"/>
      <c r="B23" s="40"/>
      <c r="C23" s="40"/>
      <c r="D23" s="40"/>
      <c r="E23" s="104"/>
      <c r="F23" s="38"/>
    </row>
    <row r="24" spans="1:6" ht="21.2" customHeight="1" x14ac:dyDescent="0.2">
      <c r="A24" s="103"/>
      <c r="B24" s="40"/>
      <c r="C24" s="40"/>
      <c r="D24" s="40"/>
      <c r="E24" s="104"/>
      <c r="F24" s="38"/>
    </row>
  </sheetData>
  <mergeCells count="4">
    <mergeCell ref="A1:E1"/>
    <mergeCell ref="A4:E4"/>
    <mergeCell ref="B2:E2"/>
    <mergeCell ref="B3:E3"/>
  </mergeCells>
  <printOptions horizontalCentered="1"/>
  <pageMargins left="0.19685039370078741" right="0.19685039370078741" top="0.78740157480314965" bottom="0.78740157480314965" header="0.11811023622047245" footer="0.11811023622047245"/>
  <pageSetup orientation="portrait" horizontalDpi="0" verticalDpi="0"/>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workbookViewId="0">
      <selection activeCell="A6" sqref="A6:XFD6"/>
    </sheetView>
  </sheetViews>
  <sheetFormatPr defaultColWidth="8.85546875" defaultRowHeight="12.75" x14ac:dyDescent="0.2"/>
  <cols>
    <col min="1" max="6" width="8.85546875" style="5"/>
    <col min="7" max="7" width="25.42578125" style="5" customWidth="1"/>
    <col min="8" max="8" width="8.140625" style="5" customWidth="1"/>
    <col min="9" max="9" width="7.85546875" style="5" customWidth="1"/>
    <col min="10" max="10" width="8.85546875" style="5"/>
    <col min="11" max="11" width="9.140625" style="5" customWidth="1"/>
    <col min="12" max="12" width="11.42578125" style="5" customWidth="1"/>
    <col min="13" max="13" width="9.140625" style="5" customWidth="1"/>
    <col min="14" max="14" width="11.7109375" style="5" customWidth="1"/>
    <col min="15" max="16384" width="8.85546875" style="5"/>
  </cols>
  <sheetData>
    <row r="1" spans="1:23" ht="24" customHeight="1" thickBot="1" x14ac:dyDescent="0.4">
      <c r="A1" s="615" t="s">
        <v>2688</v>
      </c>
      <c r="B1" s="616"/>
      <c r="C1" s="616"/>
      <c r="D1" s="616"/>
      <c r="E1" s="616"/>
      <c r="F1" s="616"/>
      <c r="G1" s="616"/>
      <c r="H1" s="616"/>
      <c r="I1" s="616"/>
      <c r="J1" s="616"/>
      <c r="K1" s="616"/>
      <c r="L1" s="616"/>
      <c r="M1" s="616"/>
      <c r="N1" s="616"/>
      <c r="O1" s="616"/>
      <c r="P1" s="616"/>
      <c r="Q1" s="616"/>
      <c r="R1" s="616"/>
      <c r="S1" s="616"/>
      <c r="T1" s="616"/>
      <c r="U1" s="616"/>
      <c r="V1" s="616"/>
      <c r="W1" s="617"/>
    </row>
    <row r="2" spans="1:23" ht="134.25" customHeight="1" x14ac:dyDescent="0.2">
      <c r="A2" s="618" t="s">
        <v>2689</v>
      </c>
      <c r="B2" s="619"/>
      <c r="C2" s="619"/>
      <c r="D2" s="619"/>
      <c r="E2" s="619"/>
      <c r="F2" s="619"/>
      <c r="G2" s="619"/>
      <c r="H2" s="619"/>
      <c r="I2" s="619"/>
      <c r="J2" s="619"/>
      <c r="K2" s="619"/>
      <c r="L2" s="619"/>
      <c r="M2" s="619"/>
      <c r="N2" s="619"/>
      <c r="O2" s="619"/>
      <c r="P2" s="619"/>
      <c r="Q2" s="619"/>
      <c r="R2" s="619"/>
      <c r="S2" s="619"/>
      <c r="T2" s="619"/>
      <c r="U2" s="619"/>
      <c r="V2" s="619"/>
      <c r="W2" s="620"/>
    </row>
    <row r="3" spans="1:23" s="110" customFormat="1" ht="18" customHeight="1" x14ac:dyDescent="0.2">
      <c r="A3" s="621" t="s">
        <v>0</v>
      </c>
      <c r="B3" s="622"/>
      <c r="C3" s="614" t="str">
        <f>'Current Condition and Goals'!$B$2</f>
        <v>(enter client name)</v>
      </c>
      <c r="D3" s="614"/>
      <c r="E3" s="614"/>
      <c r="F3" s="614"/>
      <c r="G3" s="614"/>
      <c r="H3" s="623" t="s">
        <v>10</v>
      </c>
      <c r="I3" s="623"/>
      <c r="J3" s="614" t="str">
        <f>'Current Condition and Goals'!$D$2</f>
        <v>(enter coach name)</v>
      </c>
      <c r="K3" s="614"/>
      <c r="L3" s="614"/>
      <c r="M3" s="614"/>
      <c r="N3" s="614"/>
      <c r="O3" s="624" t="s">
        <v>117</v>
      </c>
      <c r="P3" s="625"/>
      <c r="Q3" s="625"/>
      <c r="R3" s="625"/>
      <c r="S3" s="625"/>
      <c r="T3" s="625"/>
      <c r="U3" s="625"/>
      <c r="V3" s="625"/>
      <c r="W3" s="626"/>
    </row>
    <row r="4" spans="1:23" ht="42.75" customHeight="1" x14ac:dyDescent="0.2">
      <c r="A4" s="612" t="s">
        <v>2690</v>
      </c>
      <c r="B4" s="613"/>
      <c r="C4" s="613"/>
      <c r="D4" s="613"/>
      <c r="E4" s="613"/>
      <c r="F4" s="613"/>
      <c r="G4" s="613"/>
      <c r="H4" s="613"/>
      <c r="I4" s="613"/>
      <c r="J4" s="613"/>
      <c r="K4" s="613"/>
      <c r="L4" s="613"/>
      <c r="M4" s="613"/>
      <c r="N4" s="613"/>
      <c r="O4" s="115" t="s">
        <v>118</v>
      </c>
      <c r="P4" s="116" t="s">
        <v>119</v>
      </c>
      <c r="Q4" s="116" t="s">
        <v>120</v>
      </c>
      <c r="R4" s="116" t="s">
        <v>121</v>
      </c>
      <c r="S4" s="116" t="s">
        <v>122</v>
      </c>
      <c r="T4" s="116" t="s">
        <v>123</v>
      </c>
      <c r="U4" s="116" t="s">
        <v>124</v>
      </c>
      <c r="V4" s="116" t="s">
        <v>125</v>
      </c>
      <c r="W4" s="117" t="s">
        <v>126</v>
      </c>
    </row>
    <row r="5" spans="1:23" ht="57" customHeight="1" x14ac:dyDescent="0.2">
      <c r="A5" s="109" t="s">
        <v>108</v>
      </c>
      <c r="B5" s="107" t="s">
        <v>113</v>
      </c>
      <c r="C5" s="107" t="s">
        <v>127</v>
      </c>
      <c r="D5" s="107" t="s">
        <v>128</v>
      </c>
      <c r="E5" s="107" t="s">
        <v>129</v>
      </c>
      <c r="F5" s="107" t="s">
        <v>130</v>
      </c>
      <c r="G5" s="107" t="s">
        <v>131</v>
      </c>
      <c r="H5" s="107" t="s">
        <v>132</v>
      </c>
      <c r="I5" s="107" t="s">
        <v>133</v>
      </c>
      <c r="J5" s="107" t="s">
        <v>134</v>
      </c>
      <c r="K5" s="107" t="s">
        <v>135</v>
      </c>
      <c r="L5" s="107" t="s">
        <v>136</v>
      </c>
      <c r="M5" s="107" t="s">
        <v>137</v>
      </c>
      <c r="N5" s="107" t="s">
        <v>2691</v>
      </c>
      <c r="O5" s="107" t="s">
        <v>138</v>
      </c>
      <c r="P5" s="107" t="s">
        <v>138</v>
      </c>
      <c r="Q5" s="107" t="s">
        <v>138</v>
      </c>
      <c r="R5" s="107" t="s">
        <v>138</v>
      </c>
      <c r="S5" s="107" t="s">
        <v>138</v>
      </c>
      <c r="T5" s="107" t="s">
        <v>138</v>
      </c>
      <c r="U5" s="107" t="s">
        <v>138</v>
      </c>
      <c r="V5" s="107" t="s">
        <v>138</v>
      </c>
      <c r="W5" s="108" t="s">
        <v>138</v>
      </c>
    </row>
    <row r="6" spans="1:23" ht="20.100000000000001" customHeight="1" x14ac:dyDescent="0.2">
      <c r="A6" s="111"/>
      <c r="B6" s="23"/>
      <c r="C6" s="23"/>
      <c r="D6" s="23"/>
      <c r="E6" s="23"/>
      <c r="F6" s="23"/>
      <c r="G6" s="23"/>
      <c r="H6" s="23"/>
      <c r="I6" s="23"/>
      <c r="J6" s="23"/>
      <c r="K6" s="23"/>
      <c r="L6" s="23"/>
      <c r="M6" s="23"/>
      <c r="N6" s="23"/>
      <c r="O6" s="23"/>
      <c r="P6" s="23"/>
      <c r="Q6" s="23"/>
      <c r="R6" s="23"/>
      <c r="S6" s="23"/>
      <c r="T6" s="23"/>
      <c r="U6" s="23"/>
      <c r="V6" s="23"/>
      <c r="W6" s="28"/>
    </row>
    <row r="7" spans="1:23" ht="20.100000000000001" customHeight="1" x14ac:dyDescent="0.2">
      <c r="A7" s="111"/>
      <c r="B7" s="23"/>
      <c r="C7" s="23"/>
      <c r="D7" s="23"/>
      <c r="E7" s="23"/>
      <c r="F7" s="23"/>
      <c r="G7" s="23"/>
      <c r="H7" s="23"/>
      <c r="I7" s="23"/>
      <c r="J7" s="23"/>
      <c r="K7" s="23"/>
      <c r="L7" s="23"/>
      <c r="M7" s="23"/>
      <c r="N7" s="23"/>
      <c r="O7" s="23"/>
      <c r="P7" s="23"/>
      <c r="Q7" s="23"/>
      <c r="R7" s="23"/>
      <c r="S7" s="23"/>
      <c r="T7" s="23"/>
      <c r="U7" s="23"/>
      <c r="V7" s="23"/>
      <c r="W7" s="28"/>
    </row>
    <row r="8" spans="1:23" ht="20.100000000000001" customHeight="1" x14ac:dyDescent="0.2">
      <c r="A8" s="111"/>
      <c r="B8" s="23"/>
      <c r="C8" s="23"/>
      <c r="D8" s="23"/>
      <c r="E8" s="23"/>
      <c r="F8" s="23"/>
      <c r="G8" s="23"/>
      <c r="H8" s="23"/>
      <c r="I8" s="23"/>
      <c r="J8" s="23"/>
      <c r="K8" s="23"/>
      <c r="L8" s="23"/>
      <c r="M8" s="23"/>
      <c r="N8" s="23"/>
      <c r="O8" s="23"/>
      <c r="P8" s="23"/>
      <c r="Q8" s="23"/>
      <c r="R8" s="23"/>
      <c r="S8" s="23"/>
      <c r="T8" s="23"/>
      <c r="U8" s="23"/>
      <c r="V8" s="23"/>
      <c r="W8" s="28"/>
    </row>
    <row r="9" spans="1:23" ht="20.100000000000001" customHeight="1" x14ac:dyDescent="0.2">
      <c r="A9" s="111"/>
      <c r="B9" s="23"/>
      <c r="C9" s="23"/>
      <c r="D9" s="23"/>
      <c r="E9" s="23"/>
      <c r="F9" s="23"/>
      <c r="G9" s="23"/>
      <c r="H9" s="23"/>
      <c r="I9" s="23"/>
      <c r="J9" s="23"/>
      <c r="K9" s="23"/>
      <c r="L9" s="23"/>
      <c r="M9" s="23"/>
      <c r="N9" s="23"/>
      <c r="O9" s="23"/>
      <c r="P9" s="23"/>
      <c r="Q9" s="23"/>
      <c r="R9" s="23"/>
      <c r="S9" s="23"/>
      <c r="T9" s="23"/>
      <c r="U9" s="23"/>
      <c r="V9" s="23"/>
      <c r="W9" s="28"/>
    </row>
    <row r="10" spans="1:23" ht="20.100000000000001" customHeight="1" x14ac:dyDescent="0.2">
      <c r="A10" s="111"/>
      <c r="B10" s="23"/>
      <c r="C10" s="23"/>
      <c r="D10" s="23"/>
      <c r="E10" s="23"/>
      <c r="F10" s="23"/>
      <c r="G10" s="23"/>
      <c r="H10" s="23"/>
      <c r="I10" s="23"/>
      <c r="J10" s="23"/>
      <c r="K10" s="23"/>
      <c r="L10" s="23"/>
      <c r="M10" s="23"/>
      <c r="N10" s="23"/>
      <c r="O10" s="23"/>
      <c r="P10" s="23"/>
      <c r="Q10" s="23"/>
      <c r="R10" s="23"/>
      <c r="S10" s="23"/>
      <c r="T10" s="23"/>
      <c r="U10" s="23"/>
      <c r="V10" s="23"/>
      <c r="W10" s="28"/>
    </row>
    <row r="11" spans="1:23" ht="20.100000000000001" customHeight="1" x14ac:dyDescent="0.2">
      <c r="A11" s="111"/>
      <c r="B11" s="23"/>
      <c r="C11" s="23"/>
      <c r="D11" s="23"/>
      <c r="E11" s="23"/>
      <c r="F11" s="23"/>
      <c r="G11" s="23"/>
      <c r="H11" s="23"/>
      <c r="I11" s="23"/>
      <c r="J11" s="23"/>
      <c r="K11" s="23"/>
      <c r="L11" s="23"/>
      <c r="M11" s="23"/>
      <c r="N11" s="23"/>
      <c r="O11" s="23"/>
      <c r="P11" s="23"/>
      <c r="Q11" s="23"/>
      <c r="R11" s="23"/>
      <c r="S11" s="23"/>
      <c r="T11" s="23"/>
      <c r="U11" s="23"/>
      <c r="V11" s="23"/>
      <c r="W11" s="28"/>
    </row>
    <row r="12" spans="1:23" ht="20.100000000000001" customHeight="1" x14ac:dyDescent="0.2">
      <c r="A12" s="111"/>
      <c r="B12" s="23"/>
      <c r="C12" s="23"/>
      <c r="D12" s="23"/>
      <c r="E12" s="23"/>
      <c r="F12" s="23"/>
      <c r="G12" s="23"/>
      <c r="H12" s="23"/>
      <c r="I12" s="23"/>
      <c r="J12" s="23"/>
      <c r="K12" s="23"/>
      <c r="L12" s="23"/>
      <c r="M12" s="23"/>
      <c r="N12" s="23"/>
      <c r="O12" s="23"/>
      <c r="P12" s="23"/>
      <c r="Q12" s="23"/>
      <c r="R12" s="23"/>
      <c r="S12" s="23"/>
      <c r="T12" s="23"/>
      <c r="U12" s="23"/>
      <c r="V12" s="23"/>
      <c r="W12" s="28"/>
    </row>
    <row r="13" spans="1:23" ht="20.100000000000001" customHeight="1" x14ac:dyDescent="0.2">
      <c r="A13" s="111"/>
      <c r="B13" s="23"/>
      <c r="C13" s="23"/>
      <c r="D13" s="23"/>
      <c r="E13" s="23"/>
      <c r="F13" s="23"/>
      <c r="G13" s="23"/>
      <c r="H13" s="23"/>
      <c r="I13" s="23"/>
      <c r="J13" s="23"/>
      <c r="K13" s="23"/>
      <c r="L13" s="23"/>
      <c r="M13" s="23"/>
      <c r="N13" s="23"/>
      <c r="O13" s="23"/>
      <c r="P13" s="23"/>
      <c r="Q13" s="23"/>
      <c r="R13" s="23"/>
      <c r="S13" s="23"/>
      <c r="T13" s="23"/>
      <c r="U13" s="23"/>
      <c r="V13" s="23"/>
      <c r="W13" s="28"/>
    </row>
    <row r="14" spans="1:23" ht="20.100000000000001" customHeight="1" x14ac:dyDescent="0.2">
      <c r="A14" s="111"/>
      <c r="B14" s="23"/>
      <c r="C14" s="23"/>
      <c r="D14" s="23"/>
      <c r="E14" s="23"/>
      <c r="F14" s="23"/>
      <c r="G14" s="23"/>
      <c r="H14" s="23"/>
      <c r="I14" s="23"/>
      <c r="J14" s="23"/>
      <c r="K14" s="23"/>
      <c r="L14" s="23"/>
      <c r="M14" s="23"/>
      <c r="N14" s="23"/>
      <c r="O14" s="23"/>
      <c r="P14" s="23"/>
      <c r="Q14" s="23"/>
      <c r="R14" s="23"/>
      <c r="S14" s="23"/>
      <c r="T14" s="23"/>
      <c r="U14" s="23"/>
      <c r="V14" s="23"/>
      <c r="W14" s="28"/>
    </row>
    <row r="15" spans="1:23" ht="20.100000000000001" customHeight="1" x14ac:dyDescent="0.2">
      <c r="A15" s="111"/>
      <c r="B15" s="23"/>
      <c r="C15" s="23"/>
      <c r="D15" s="23"/>
      <c r="E15" s="23"/>
      <c r="F15" s="23"/>
      <c r="G15" s="23"/>
      <c r="H15" s="23"/>
      <c r="I15" s="23"/>
      <c r="J15" s="23"/>
      <c r="K15" s="23"/>
      <c r="L15" s="23"/>
      <c r="M15" s="23"/>
      <c r="N15" s="23"/>
      <c r="O15" s="23"/>
      <c r="P15" s="23"/>
      <c r="Q15" s="23"/>
      <c r="R15" s="23"/>
      <c r="S15" s="23"/>
      <c r="T15" s="23"/>
      <c r="U15" s="23"/>
      <c r="V15" s="23"/>
      <c r="W15" s="28"/>
    </row>
    <row r="16" spans="1:23" ht="20.100000000000001" customHeight="1" x14ac:dyDescent="0.2">
      <c r="A16" s="111"/>
      <c r="B16" s="23"/>
      <c r="C16" s="23"/>
      <c r="D16" s="23"/>
      <c r="E16" s="23"/>
      <c r="F16" s="23"/>
      <c r="G16" s="23"/>
      <c r="H16" s="23"/>
      <c r="I16" s="23"/>
      <c r="J16" s="23"/>
      <c r="K16" s="23"/>
      <c r="L16" s="23"/>
      <c r="M16" s="23"/>
      <c r="N16" s="23"/>
      <c r="O16" s="23"/>
      <c r="P16" s="23"/>
      <c r="Q16" s="23"/>
      <c r="R16" s="23"/>
      <c r="S16" s="23"/>
      <c r="T16" s="23"/>
      <c r="U16" s="23"/>
      <c r="V16" s="23"/>
      <c r="W16" s="28"/>
    </row>
    <row r="17" spans="1:23" ht="20.100000000000001" customHeight="1" x14ac:dyDescent="0.2">
      <c r="A17" s="111"/>
      <c r="B17" s="23"/>
      <c r="C17" s="23"/>
      <c r="D17" s="23"/>
      <c r="E17" s="23"/>
      <c r="F17" s="23"/>
      <c r="G17" s="23"/>
      <c r="H17" s="23"/>
      <c r="I17" s="23"/>
      <c r="J17" s="23"/>
      <c r="K17" s="23"/>
      <c r="L17" s="23"/>
      <c r="M17" s="23"/>
      <c r="N17" s="23"/>
      <c r="O17" s="23"/>
      <c r="P17" s="23"/>
      <c r="Q17" s="23"/>
      <c r="R17" s="23"/>
      <c r="S17" s="23"/>
      <c r="T17" s="23"/>
      <c r="U17" s="23"/>
      <c r="V17" s="23"/>
      <c r="W17" s="28"/>
    </row>
    <row r="18" spans="1:23" ht="20.100000000000001" customHeight="1" x14ac:dyDescent="0.2">
      <c r="A18" s="111"/>
      <c r="B18" s="23"/>
      <c r="C18" s="23"/>
      <c r="D18" s="23"/>
      <c r="E18" s="23"/>
      <c r="F18" s="23"/>
      <c r="G18" s="23"/>
      <c r="H18" s="23"/>
      <c r="I18" s="23"/>
      <c r="J18" s="23"/>
      <c r="K18" s="23"/>
      <c r="L18" s="23"/>
      <c r="M18" s="23"/>
      <c r="N18" s="23"/>
      <c r="O18" s="23"/>
      <c r="P18" s="23"/>
      <c r="Q18" s="23"/>
      <c r="R18" s="23"/>
      <c r="S18" s="23"/>
      <c r="T18" s="23"/>
      <c r="U18" s="23"/>
      <c r="V18" s="23"/>
      <c r="W18" s="28"/>
    </row>
    <row r="19" spans="1:23" ht="20.100000000000001" customHeight="1" x14ac:dyDescent="0.2">
      <c r="A19" s="111"/>
      <c r="B19" s="23"/>
      <c r="C19" s="23"/>
      <c r="D19" s="23"/>
      <c r="E19" s="23"/>
      <c r="F19" s="23"/>
      <c r="G19" s="23"/>
      <c r="H19" s="23"/>
      <c r="I19" s="23"/>
      <c r="J19" s="23"/>
      <c r="K19" s="23"/>
      <c r="L19" s="23"/>
      <c r="M19" s="23"/>
      <c r="N19" s="23"/>
      <c r="O19" s="23"/>
      <c r="P19" s="23"/>
      <c r="Q19" s="23"/>
      <c r="R19" s="23"/>
      <c r="S19" s="23"/>
      <c r="T19" s="23"/>
      <c r="U19" s="23"/>
      <c r="V19" s="23"/>
      <c r="W19" s="28"/>
    </row>
    <row r="20" spans="1:23" ht="20.100000000000001" customHeight="1" x14ac:dyDescent="0.2">
      <c r="A20" s="111"/>
      <c r="B20" s="23"/>
      <c r="C20" s="23"/>
      <c r="D20" s="23"/>
      <c r="E20" s="23"/>
      <c r="F20" s="23"/>
      <c r="G20" s="23"/>
      <c r="H20" s="23"/>
      <c r="I20" s="23"/>
      <c r="J20" s="23"/>
      <c r="K20" s="23"/>
      <c r="L20" s="23"/>
      <c r="M20" s="23"/>
      <c r="N20" s="23"/>
      <c r="O20" s="23"/>
      <c r="P20" s="23"/>
      <c r="Q20" s="23"/>
      <c r="R20" s="23"/>
      <c r="S20" s="23"/>
      <c r="T20" s="23"/>
      <c r="U20" s="23"/>
      <c r="V20" s="23"/>
      <c r="W20" s="28"/>
    </row>
    <row r="21" spans="1:23" ht="20.100000000000001" customHeight="1" x14ac:dyDescent="0.2">
      <c r="A21" s="111"/>
      <c r="B21" s="23"/>
      <c r="C21" s="23"/>
      <c r="D21" s="23"/>
      <c r="E21" s="23"/>
      <c r="F21" s="23"/>
      <c r="G21" s="23"/>
      <c r="H21" s="23"/>
      <c r="I21" s="23"/>
      <c r="J21" s="23"/>
      <c r="K21" s="23"/>
      <c r="L21" s="23"/>
      <c r="M21" s="23"/>
      <c r="N21" s="23"/>
      <c r="O21" s="23"/>
      <c r="P21" s="23"/>
      <c r="Q21" s="23"/>
      <c r="R21" s="23"/>
      <c r="S21" s="23"/>
      <c r="T21" s="23"/>
      <c r="U21" s="23"/>
      <c r="V21" s="23"/>
      <c r="W21" s="28"/>
    </row>
    <row r="22" spans="1:23" ht="20.100000000000001" customHeight="1" x14ac:dyDescent="0.2">
      <c r="A22" s="111"/>
      <c r="B22" s="23"/>
      <c r="C22" s="23"/>
      <c r="D22" s="23"/>
      <c r="E22" s="23"/>
      <c r="F22" s="23"/>
      <c r="G22" s="23"/>
      <c r="H22" s="23"/>
      <c r="I22" s="23"/>
      <c r="J22" s="23"/>
      <c r="K22" s="23"/>
      <c r="L22" s="23"/>
      <c r="M22" s="23"/>
      <c r="N22" s="23"/>
      <c r="O22" s="23"/>
      <c r="P22" s="23"/>
      <c r="Q22" s="23"/>
      <c r="R22" s="23"/>
      <c r="S22" s="23"/>
      <c r="T22" s="23"/>
      <c r="U22" s="23"/>
      <c r="V22" s="23"/>
      <c r="W22" s="28"/>
    </row>
    <row r="23" spans="1:23" ht="20.100000000000001" customHeight="1" x14ac:dyDescent="0.2">
      <c r="A23" s="111"/>
      <c r="B23" s="23"/>
      <c r="C23" s="23"/>
      <c r="D23" s="23"/>
      <c r="E23" s="23"/>
      <c r="F23" s="23"/>
      <c r="G23" s="23"/>
      <c r="H23" s="23"/>
      <c r="I23" s="23"/>
      <c r="J23" s="23"/>
      <c r="K23" s="23"/>
      <c r="L23" s="23"/>
      <c r="M23" s="23"/>
      <c r="N23" s="23"/>
      <c r="O23" s="23"/>
      <c r="P23" s="23"/>
      <c r="Q23" s="23"/>
      <c r="R23" s="23"/>
      <c r="S23" s="23"/>
      <c r="T23" s="23"/>
      <c r="U23" s="23"/>
      <c r="V23" s="23"/>
      <c r="W23" s="28"/>
    </row>
    <row r="24" spans="1:23" ht="20.100000000000001" customHeight="1" x14ac:dyDescent="0.2">
      <c r="A24" s="111"/>
      <c r="B24" s="23"/>
      <c r="C24" s="23"/>
      <c r="D24" s="23"/>
      <c r="E24" s="23"/>
      <c r="F24" s="23"/>
      <c r="G24" s="23"/>
      <c r="H24" s="23"/>
      <c r="I24" s="23"/>
      <c r="J24" s="23"/>
      <c r="K24" s="23"/>
      <c r="L24" s="23"/>
      <c r="M24" s="23"/>
      <c r="N24" s="23"/>
      <c r="O24" s="23"/>
      <c r="P24" s="23"/>
      <c r="Q24" s="23"/>
      <c r="R24" s="23"/>
      <c r="S24" s="23"/>
      <c r="T24" s="23"/>
      <c r="U24" s="23"/>
      <c r="V24" s="23"/>
      <c r="W24" s="28"/>
    </row>
    <row r="25" spans="1:23" ht="20.100000000000001" customHeight="1" x14ac:dyDescent="0.2">
      <c r="A25" s="111"/>
      <c r="B25" s="23"/>
      <c r="C25" s="23"/>
      <c r="D25" s="23"/>
      <c r="E25" s="23"/>
      <c r="F25" s="23"/>
      <c r="G25" s="23"/>
      <c r="H25" s="23"/>
      <c r="I25" s="23"/>
      <c r="J25" s="23"/>
      <c r="K25" s="23"/>
      <c r="L25" s="23"/>
      <c r="M25" s="23"/>
      <c r="N25" s="23"/>
      <c r="O25" s="23"/>
      <c r="P25" s="23"/>
      <c r="Q25" s="23"/>
      <c r="R25" s="23"/>
      <c r="S25" s="23"/>
      <c r="T25" s="23"/>
      <c r="U25" s="23"/>
      <c r="V25" s="23"/>
      <c r="W25" s="28"/>
    </row>
    <row r="26" spans="1:23" ht="20.100000000000001" customHeight="1" x14ac:dyDescent="0.2">
      <c r="A26" s="111"/>
      <c r="B26" s="23"/>
      <c r="C26" s="23"/>
      <c r="D26" s="23"/>
      <c r="E26" s="23"/>
      <c r="F26" s="23"/>
      <c r="G26" s="23"/>
      <c r="H26" s="23"/>
      <c r="I26" s="23"/>
      <c r="J26" s="23"/>
      <c r="K26" s="23"/>
      <c r="L26" s="23"/>
      <c r="M26" s="23"/>
      <c r="N26" s="23"/>
      <c r="O26" s="23"/>
      <c r="P26" s="23"/>
      <c r="Q26" s="23"/>
      <c r="R26" s="23"/>
      <c r="S26" s="23"/>
      <c r="T26" s="23"/>
      <c r="U26" s="23"/>
      <c r="V26" s="23"/>
      <c r="W26" s="28"/>
    </row>
    <row r="27" spans="1:23" ht="20.100000000000001" customHeight="1" x14ac:dyDescent="0.2">
      <c r="A27" s="111"/>
      <c r="B27" s="23"/>
      <c r="C27" s="23"/>
      <c r="D27" s="23"/>
      <c r="E27" s="23"/>
      <c r="F27" s="23"/>
      <c r="G27" s="23"/>
      <c r="H27" s="23"/>
      <c r="I27" s="23"/>
      <c r="J27" s="23"/>
      <c r="K27" s="23"/>
      <c r="L27" s="23"/>
      <c r="M27" s="23"/>
      <c r="N27" s="23"/>
      <c r="O27" s="23"/>
      <c r="P27" s="23"/>
      <c r="Q27" s="23"/>
      <c r="R27" s="23"/>
      <c r="S27" s="23"/>
      <c r="T27" s="23"/>
      <c r="U27" s="23"/>
      <c r="V27" s="23"/>
      <c r="W27" s="28"/>
    </row>
    <row r="28" spans="1:23" ht="20.100000000000001" customHeight="1" x14ac:dyDescent="0.2">
      <c r="A28" s="111"/>
      <c r="B28" s="23"/>
      <c r="C28" s="23"/>
      <c r="D28" s="23"/>
      <c r="E28" s="23"/>
      <c r="F28" s="23"/>
      <c r="G28" s="23"/>
      <c r="H28" s="23"/>
      <c r="I28" s="23"/>
      <c r="J28" s="23"/>
      <c r="K28" s="23"/>
      <c r="L28" s="23"/>
      <c r="M28" s="23"/>
      <c r="N28" s="23"/>
      <c r="O28" s="23"/>
      <c r="P28" s="23"/>
      <c r="Q28" s="23"/>
      <c r="R28" s="23"/>
      <c r="S28" s="23"/>
      <c r="T28" s="23"/>
      <c r="U28" s="23"/>
      <c r="V28" s="23"/>
      <c r="W28" s="28"/>
    </row>
    <row r="29" spans="1:23" ht="20.100000000000001" customHeight="1" x14ac:dyDescent="0.2">
      <c r="A29" s="111"/>
      <c r="B29" s="23"/>
      <c r="C29" s="23"/>
      <c r="D29" s="23"/>
      <c r="E29" s="23"/>
      <c r="F29" s="23"/>
      <c r="G29" s="23"/>
      <c r="H29" s="23"/>
      <c r="I29" s="23"/>
      <c r="J29" s="23"/>
      <c r="K29" s="23"/>
      <c r="L29" s="23"/>
      <c r="M29" s="23"/>
      <c r="N29" s="23"/>
      <c r="O29" s="23"/>
      <c r="P29" s="23"/>
      <c r="Q29" s="23"/>
      <c r="R29" s="23"/>
      <c r="S29" s="23"/>
      <c r="T29" s="23"/>
      <c r="U29" s="23"/>
      <c r="V29" s="23"/>
      <c r="W29" s="28"/>
    </row>
    <row r="30" spans="1:23" ht="20.100000000000001" customHeight="1" x14ac:dyDescent="0.2">
      <c r="A30" s="111"/>
      <c r="B30" s="23"/>
      <c r="C30" s="23"/>
      <c r="D30" s="23"/>
      <c r="E30" s="23"/>
      <c r="F30" s="23"/>
      <c r="G30" s="23"/>
      <c r="H30" s="23"/>
      <c r="I30" s="23"/>
      <c r="J30" s="23"/>
      <c r="K30" s="23"/>
      <c r="L30" s="23"/>
      <c r="M30" s="23"/>
      <c r="N30" s="23"/>
      <c r="O30" s="23"/>
      <c r="P30" s="23"/>
      <c r="Q30" s="23"/>
      <c r="R30" s="23"/>
      <c r="S30" s="23"/>
      <c r="T30" s="23"/>
      <c r="U30" s="23"/>
      <c r="V30" s="23"/>
      <c r="W30" s="28"/>
    </row>
    <row r="31" spans="1:23" ht="20.100000000000001" customHeight="1" x14ac:dyDescent="0.2">
      <c r="A31" s="111"/>
      <c r="B31" s="23"/>
      <c r="C31" s="23"/>
      <c r="D31" s="23"/>
      <c r="E31" s="23"/>
      <c r="F31" s="23"/>
      <c r="G31" s="23"/>
      <c r="H31" s="23"/>
      <c r="I31" s="23"/>
      <c r="J31" s="23"/>
      <c r="K31" s="23"/>
      <c r="L31" s="23"/>
      <c r="M31" s="23"/>
      <c r="N31" s="23"/>
      <c r="O31" s="23"/>
      <c r="P31" s="23"/>
      <c r="Q31" s="23"/>
      <c r="R31" s="23"/>
      <c r="S31" s="23"/>
      <c r="T31" s="23"/>
      <c r="U31" s="23"/>
      <c r="V31" s="23"/>
      <c r="W31" s="28"/>
    </row>
    <row r="32" spans="1:23" ht="20.100000000000001" customHeight="1" thickBot="1" x14ac:dyDescent="0.25">
      <c r="A32" s="112"/>
      <c r="B32" s="113"/>
      <c r="C32" s="113"/>
      <c r="D32" s="113"/>
      <c r="E32" s="113"/>
      <c r="F32" s="113"/>
      <c r="G32" s="113"/>
      <c r="H32" s="113"/>
      <c r="I32" s="113"/>
      <c r="J32" s="113"/>
      <c r="K32" s="113"/>
      <c r="L32" s="113"/>
      <c r="M32" s="113"/>
      <c r="N32" s="113"/>
      <c r="O32" s="113"/>
      <c r="P32" s="113"/>
      <c r="Q32" s="113"/>
      <c r="R32" s="113"/>
      <c r="S32" s="113"/>
      <c r="T32" s="113"/>
      <c r="U32" s="113"/>
      <c r="V32" s="113"/>
      <c r="W32" s="114"/>
    </row>
  </sheetData>
  <mergeCells count="8">
    <mergeCell ref="A4:N4"/>
    <mergeCell ref="J3:N3"/>
    <mergeCell ref="A1:W1"/>
    <mergeCell ref="A2:W2"/>
    <mergeCell ref="A3:B3"/>
    <mergeCell ref="H3:I3"/>
    <mergeCell ref="C3:G3"/>
    <mergeCell ref="O3:W3"/>
  </mergeCells>
  <printOptions horizontalCentered="1"/>
  <pageMargins left="0.19685039370078741" right="0.19685039370078741" top="0.78740157480314965" bottom="0.78740157480314965" header="0.11811023622047245" footer="0.11811023622047245"/>
  <pageSetup scale="59" orientation="landscape" horizontalDpi="0" verticalDpi="0"/>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7"/>
  <sheetViews>
    <sheetView topLeftCell="A330" zoomScaleSheetLayoutView="100" workbookViewId="0">
      <selection activeCell="A3" sqref="A3"/>
    </sheetView>
  </sheetViews>
  <sheetFormatPr defaultColWidth="17.28515625" defaultRowHeight="15.75" customHeight="1" x14ac:dyDescent="0.2"/>
  <cols>
    <col min="1" max="1" width="88" style="5" customWidth="1"/>
    <col min="2" max="2" width="11" style="5" customWidth="1"/>
    <col min="3" max="3" width="11.42578125" style="5" customWidth="1"/>
    <col min="4" max="4" width="12" style="5" customWidth="1"/>
    <col min="5" max="5" width="11.140625" style="5" customWidth="1"/>
    <col min="6" max="6" width="10.42578125" style="5" customWidth="1"/>
    <col min="7" max="7" width="8.7109375" style="5" customWidth="1"/>
    <col min="8" max="16384" width="17.28515625" style="5"/>
  </cols>
  <sheetData>
    <row r="1" spans="1:6" ht="28.5" customHeight="1" thickBot="1" x14ac:dyDescent="0.25">
      <c r="A1" s="639" t="s">
        <v>2692</v>
      </c>
      <c r="B1" s="640"/>
      <c r="C1" s="640"/>
      <c r="D1" s="640"/>
      <c r="E1" s="640"/>
      <c r="F1" s="641"/>
    </row>
    <row r="2" spans="1:6" ht="27" customHeight="1" x14ac:dyDescent="0.2">
      <c r="A2" s="142" t="s">
        <v>0</v>
      </c>
      <c r="B2" s="607" t="str">
        <f>'Current Condition and Goals'!$B$2</f>
        <v>(enter client name)</v>
      </c>
      <c r="C2" s="632"/>
      <c r="D2" s="632"/>
      <c r="E2" s="632"/>
      <c r="F2" s="633"/>
    </row>
    <row r="3" spans="1:6" ht="23.25" customHeight="1" x14ac:dyDescent="0.2">
      <c r="A3" s="128" t="s">
        <v>10</v>
      </c>
      <c r="B3" s="540" t="str">
        <f>'Current Condition and Goals'!$D$2</f>
        <v>(enter coach name)</v>
      </c>
      <c r="C3" s="541"/>
      <c r="D3" s="541"/>
      <c r="E3" s="541"/>
      <c r="F3" s="635"/>
    </row>
    <row r="4" spans="1:6" ht="22.5" customHeight="1" x14ac:dyDescent="0.2">
      <c r="A4" s="634" t="s">
        <v>139</v>
      </c>
      <c r="B4" s="537"/>
      <c r="C4" s="537"/>
      <c r="D4" s="537"/>
      <c r="E4" s="537"/>
      <c r="F4" s="628"/>
    </row>
    <row r="5" spans="1:6" s="110" customFormat="1" ht="32.25" customHeight="1" x14ac:dyDescent="0.2">
      <c r="A5" s="129" t="s">
        <v>140</v>
      </c>
      <c r="B5" s="25" t="s">
        <v>141</v>
      </c>
      <c r="C5" s="25" t="s">
        <v>142</v>
      </c>
      <c r="D5" s="25" t="s">
        <v>143</v>
      </c>
      <c r="E5" s="25" t="s">
        <v>144</v>
      </c>
      <c r="F5" s="31" t="s">
        <v>145</v>
      </c>
    </row>
    <row r="6" spans="1:6" s="110" customFormat="1" ht="32.25" customHeight="1" x14ac:dyDescent="0.2">
      <c r="A6" s="130" t="s">
        <v>146</v>
      </c>
      <c r="B6" s="629" t="s">
        <v>2693</v>
      </c>
      <c r="C6" s="630"/>
      <c r="D6" s="630"/>
      <c r="E6" s="630"/>
      <c r="F6" s="631"/>
    </row>
    <row r="7" spans="1:6" s="110" customFormat="1" ht="15" customHeight="1" x14ac:dyDescent="0.2">
      <c r="A7" s="33" t="s">
        <v>147</v>
      </c>
      <c r="B7" s="120"/>
      <c r="C7" s="119"/>
      <c r="D7" s="119"/>
      <c r="E7" s="119"/>
      <c r="F7" s="131"/>
    </row>
    <row r="8" spans="1:6" s="110" customFormat="1" ht="15" customHeight="1" x14ac:dyDescent="0.2">
      <c r="A8" s="33" t="s">
        <v>148</v>
      </c>
      <c r="B8" s="119"/>
      <c r="C8" s="119"/>
      <c r="D8" s="119"/>
      <c r="E8" s="119"/>
      <c r="F8" s="131"/>
    </row>
    <row r="9" spans="1:6" s="110" customFormat="1" ht="15" customHeight="1" x14ac:dyDescent="0.2">
      <c r="A9" s="33" t="s">
        <v>149</v>
      </c>
      <c r="B9" s="119"/>
      <c r="C9" s="119"/>
      <c r="D9" s="119"/>
      <c r="E9" s="119"/>
      <c r="F9" s="131"/>
    </row>
    <row r="10" spans="1:6" s="110" customFormat="1" ht="15" customHeight="1" x14ac:dyDescent="0.2">
      <c r="A10" s="33" t="s">
        <v>150</v>
      </c>
      <c r="B10" s="119"/>
      <c r="C10" s="119"/>
      <c r="D10" s="119"/>
      <c r="E10" s="119"/>
      <c r="F10" s="131"/>
    </row>
    <row r="11" spans="1:6" s="110" customFormat="1" ht="15" customHeight="1" x14ac:dyDescent="0.2">
      <c r="A11" s="33" t="s">
        <v>151</v>
      </c>
      <c r="B11" s="119"/>
      <c r="C11" s="119"/>
      <c r="D11" s="119"/>
      <c r="E11" s="119"/>
      <c r="F11" s="131"/>
    </row>
    <row r="12" spans="1:6" s="110" customFormat="1" ht="15" customHeight="1" x14ac:dyDescent="0.2">
      <c r="A12" s="33" t="s">
        <v>152</v>
      </c>
      <c r="B12" s="119"/>
      <c r="C12" s="119"/>
      <c r="D12" s="119"/>
      <c r="E12" s="119"/>
      <c r="F12" s="131"/>
    </row>
    <row r="13" spans="1:6" s="110" customFormat="1" ht="15" customHeight="1" x14ac:dyDescent="0.2">
      <c r="A13" s="33" t="s">
        <v>153</v>
      </c>
      <c r="B13" s="119"/>
      <c r="C13" s="119"/>
      <c r="D13" s="119"/>
      <c r="E13" s="119"/>
      <c r="F13" s="131"/>
    </row>
    <row r="14" spans="1:6" s="110" customFormat="1" ht="29.25" customHeight="1" x14ac:dyDescent="0.2">
      <c r="A14" s="132" t="s">
        <v>2695</v>
      </c>
      <c r="B14" s="629" t="s">
        <v>2694</v>
      </c>
      <c r="C14" s="630"/>
      <c r="D14" s="630"/>
      <c r="E14" s="630"/>
      <c r="F14" s="631"/>
    </row>
    <row r="15" spans="1:6" s="110" customFormat="1" ht="32.25" customHeight="1" x14ac:dyDescent="0.2">
      <c r="A15" s="133" t="s">
        <v>2698</v>
      </c>
      <c r="B15" s="122"/>
      <c r="C15" s="122"/>
      <c r="D15" s="122"/>
      <c r="E15" s="122"/>
      <c r="F15" s="131"/>
    </row>
    <row r="16" spans="1:6" s="110" customFormat="1" ht="21.75" customHeight="1" x14ac:dyDescent="0.2">
      <c r="A16" s="132" t="s">
        <v>2696</v>
      </c>
      <c r="B16" s="629" t="s">
        <v>2697</v>
      </c>
      <c r="C16" s="630"/>
      <c r="D16" s="630"/>
      <c r="E16" s="630"/>
      <c r="F16" s="631"/>
    </row>
    <row r="17" spans="1:6" s="110" customFormat="1" ht="31.5" customHeight="1" x14ac:dyDescent="0.2">
      <c r="A17" s="133" t="s">
        <v>2699</v>
      </c>
      <c r="B17" s="122"/>
      <c r="C17" s="122"/>
      <c r="D17" s="122"/>
      <c r="E17" s="122"/>
      <c r="F17" s="131"/>
    </row>
    <row r="18" spans="1:6" s="110" customFormat="1" ht="15.75" customHeight="1" x14ac:dyDescent="0.2">
      <c r="A18" s="134" t="s">
        <v>154</v>
      </c>
      <c r="B18" s="123">
        <f>SUM(B7:B13, B15, B17)</f>
        <v>0</v>
      </c>
      <c r="C18" s="123">
        <f>SUM(C7:C13, C15, C17)</f>
        <v>0</v>
      </c>
      <c r="D18" s="123">
        <f>SUM(D7:D13, D15, D17)</f>
        <v>0</v>
      </c>
      <c r="E18" s="123">
        <f>SUM(E7:E13, E15, E17)</f>
        <v>0</v>
      </c>
      <c r="F18" s="135">
        <f>SUM(F7:F13, F15, F17)</f>
        <v>0</v>
      </c>
    </row>
    <row r="19" spans="1:6" s="110" customFormat="1" ht="15.75" customHeight="1" x14ac:dyDescent="0.2">
      <c r="A19" s="134" t="s">
        <v>155</v>
      </c>
      <c r="B19" s="123">
        <f>B18/27*100</f>
        <v>0</v>
      </c>
      <c r="C19" s="123">
        <f>C18/27*100</f>
        <v>0</v>
      </c>
      <c r="D19" s="123">
        <f>D18/27*100</f>
        <v>0</v>
      </c>
      <c r="E19" s="123">
        <f>E18/27*100</f>
        <v>0</v>
      </c>
      <c r="F19" s="135">
        <f>F18/27*100</f>
        <v>0</v>
      </c>
    </row>
    <row r="20" spans="1:6" ht="38.25" customHeight="1" x14ac:dyDescent="0.2">
      <c r="A20" s="636" t="s">
        <v>2700</v>
      </c>
      <c r="B20" s="605"/>
      <c r="C20" s="605"/>
      <c r="D20" s="605"/>
      <c r="E20" s="605"/>
      <c r="F20" s="606"/>
    </row>
    <row r="21" spans="1:6" ht="25.5" customHeight="1" x14ac:dyDescent="0.2">
      <c r="A21" s="136" t="s">
        <v>156</v>
      </c>
      <c r="B21" s="627" t="s">
        <v>2701</v>
      </c>
      <c r="C21" s="537"/>
      <c r="D21" s="537"/>
      <c r="E21" s="537"/>
      <c r="F21" s="628"/>
    </row>
    <row r="22" spans="1:6" ht="15.75" customHeight="1" x14ac:dyDescent="0.2">
      <c r="A22" s="33" t="s">
        <v>157</v>
      </c>
      <c r="B22" s="119"/>
      <c r="C22" s="119"/>
      <c r="D22" s="119"/>
      <c r="E22" s="121"/>
      <c r="F22" s="131"/>
    </row>
    <row r="23" spans="1:6" ht="15.75" customHeight="1" x14ac:dyDescent="0.2">
      <c r="A23" s="33" t="s">
        <v>158</v>
      </c>
      <c r="B23" s="119"/>
      <c r="C23" s="119"/>
      <c r="D23" s="119"/>
      <c r="E23" s="121"/>
      <c r="F23" s="131"/>
    </row>
    <row r="24" spans="1:6" ht="15.75" customHeight="1" x14ac:dyDescent="0.2">
      <c r="A24" s="33" t="s">
        <v>159</v>
      </c>
      <c r="B24" s="119"/>
      <c r="C24" s="119"/>
      <c r="D24" s="119"/>
      <c r="E24" s="121"/>
      <c r="F24" s="131"/>
    </row>
    <row r="25" spans="1:6" ht="15.75" customHeight="1" x14ac:dyDescent="0.2">
      <c r="A25" s="33" t="s">
        <v>160</v>
      </c>
      <c r="B25" s="119"/>
      <c r="C25" s="119"/>
      <c r="D25" s="119"/>
      <c r="E25" s="121"/>
      <c r="F25" s="131"/>
    </row>
    <row r="26" spans="1:6" ht="15.75" customHeight="1" x14ac:dyDescent="0.2">
      <c r="A26" s="134" t="s">
        <v>161</v>
      </c>
      <c r="B26" s="124">
        <f>SUM(B22:B25)/4*100</f>
        <v>0</v>
      </c>
      <c r="C26" s="124">
        <f>SUM(C22:C25)/4*100</f>
        <v>0</v>
      </c>
      <c r="D26" s="124">
        <f>SUM(D22:D25)/4*100</f>
        <v>0</v>
      </c>
      <c r="E26" s="124">
        <f>SUM(E22:E25)/4*100</f>
        <v>0</v>
      </c>
      <c r="F26" s="137">
        <f>SUM(F22:F25)/4*100</f>
        <v>0</v>
      </c>
    </row>
    <row r="27" spans="1:6" ht="36" customHeight="1" x14ac:dyDescent="0.2">
      <c r="A27" s="136" t="s">
        <v>162</v>
      </c>
      <c r="B27" s="627" t="s">
        <v>2701</v>
      </c>
      <c r="C27" s="537"/>
      <c r="D27" s="537"/>
      <c r="E27" s="537"/>
      <c r="F27" s="628"/>
    </row>
    <row r="28" spans="1:6" ht="15.75" customHeight="1" x14ac:dyDescent="0.2">
      <c r="A28" s="33" t="s">
        <v>163</v>
      </c>
      <c r="B28" s="119"/>
      <c r="C28" s="119"/>
      <c r="D28" s="119"/>
      <c r="E28" s="121"/>
      <c r="F28" s="131"/>
    </row>
    <row r="29" spans="1:6" ht="15.75" customHeight="1" x14ac:dyDescent="0.2">
      <c r="A29" s="33" t="s">
        <v>164</v>
      </c>
      <c r="B29" s="119"/>
      <c r="C29" s="119"/>
      <c r="D29" s="119"/>
      <c r="E29" s="121"/>
      <c r="F29" s="131"/>
    </row>
    <row r="30" spans="1:6" ht="15.75" customHeight="1" x14ac:dyDescent="0.2">
      <c r="A30" s="33" t="s">
        <v>165</v>
      </c>
      <c r="B30" s="119"/>
      <c r="C30" s="119"/>
      <c r="D30" s="119"/>
      <c r="E30" s="121"/>
      <c r="F30" s="131"/>
    </row>
    <row r="31" spans="1:6" ht="15.75" customHeight="1" x14ac:dyDescent="0.2">
      <c r="A31" s="33" t="s">
        <v>166</v>
      </c>
      <c r="B31" s="119"/>
      <c r="C31" s="119"/>
      <c r="D31" s="119"/>
      <c r="E31" s="121"/>
      <c r="F31" s="131"/>
    </row>
    <row r="32" spans="1:6" ht="15.75" customHeight="1" x14ac:dyDescent="0.2">
      <c r="A32" s="33" t="s">
        <v>167</v>
      </c>
      <c r="B32" s="119"/>
      <c r="C32" s="119"/>
      <c r="D32" s="119"/>
      <c r="E32" s="121"/>
      <c r="F32" s="131"/>
    </row>
    <row r="33" spans="1:6" ht="15.75" customHeight="1" x14ac:dyDescent="0.2">
      <c r="A33" s="33" t="s">
        <v>168</v>
      </c>
      <c r="B33" s="119"/>
      <c r="C33" s="119"/>
      <c r="D33" s="119"/>
      <c r="E33" s="121"/>
      <c r="F33" s="131"/>
    </row>
    <row r="34" spans="1:6" ht="15.75" customHeight="1" x14ac:dyDescent="0.2">
      <c r="A34" s="33" t="s">
        <v>169</v>
      </c>
      <c r="B34" s="119"/>
      <c r="C34" s="119"/>
      <c r="D34" s="119"/>
      <c r="E34" s="121"/>
      <c r="F34" s="131"/>
    </row>
    <row r="35" spans="1:6" ht="15.75" customHeight="1" x14ac:dyDescent="0.2">
      <c r="A35" s="33" t="s">
        <v>170</v>
      </c>
      <c r="B35" s="119"/>
      <c r="C35" s="119"/>
      <c r="D35" s="119"/>
      <c r="E35" s="121"/>
      <c r="F35" s="131"/>
    </row>
    <row r="36" spans="1:6" ht="15.75" customHeight="1" x14ac:dyDescent="0.2">
      <c r="A36" s="33" t="s">
        <v>171</v>
      </c>
      <c r="B36" s="119"/>
      <c r="C36" s="119"/>
      <c r="D36" s="119"/>
      <c r="E36" s="121"/>
      <c r="F36" s="131"/>
    </row>
    <row r="37" spans="1:6" ht="15.75" customHeight="1" x14ac:dyDescent="0.2">
      <c r="A37" s="33" t="s">
        <v>172</v>
      </c>
      <c r="B37" s="119"/>
      <c r="C37" s="119"/>
      <c r="D37" s="119"/>
      <c r="E37" s="121"/>
      <c r="F37" s="131"/>
    </row>
    <row r="38" spans="1:6" ht="15" customHeight="1" x14ac:dyDescent="0.2">
      <c r="A38" s="33" t="s">
        <v>173</v>
      </c>
      <c r="B38" s="119"/>
      <c r="C38" s="119"/>
      <c r="D38" s="119"/>
      <c r="E38" s="121"/>
      <c r="F38" s="131"/>
    </row>
    <row r="39" spans="1:6" ht="15.75" customHeight="1" x14ac:dyDescent="0.2">
      <c r="A39" s="33" t="s">
        <v>174</v>
      </c>
      <c r="B39" s="119"/>
      <c r="C39" s="119"/>
      <c r="D39" s="119"/>
      <c r="E39" s="121"/>
      <c r="F39" s="131"/>
    </row>
    <row r="40" spans="1:6" ht="15.75" customHeight="1" x14ac:dyDescent="0.2">
      <c r="A40" s="134" t="s">
        <v>175</v>
      </c>
      <c r="B40" s="125">
        <f>SUM(B28:B39)/12*100</f>
        <v>0</v>
      </c>
      <c r="C40" s="125">
        <f>SUM(C28:C39)/12*100</f>
        <v>0</v>
      </c>
      <c r="D40" s="125">
        <f>SUM(D28:D39)/12*100</f>
        <v>0</v>
      </c>
      <c r="E40" s="125">
        <f>SUM(E28:E39)/12*100</f>
        <v>0</v>
      </c>
      <c r="F40" s="138">
        <f>SUM(F28:F39)/12*100</f>
        <v>0</v>
      </c>
    </row>
    <row r="41" spans="1:6" ht="25.5" customHeight="1" x14ac:dyDescent="0.2">
      <c r="A41" s="136" t="s">
        <v>176</v>
      </c>
      <c r="B41" s="627" t="s">
        <v>2701</v>
      </c>
      <c r="C41" s="537"/>
      <c r="D41" s="537"/>
      <c r="E41" s="537"/>
      <c r="F41" s="628"/>
    </row>
    <row r="42" spans="1:6" ht="15.75" customHeight="1" x14ac:dyDescent="0.2">
      <c r="A42" s="33" t="s">
        <v>177</v>
      </c>
      <c r="B42" s="119"/>
      <c r="C42" s="119"/>
      <c r="D42" s="119"/>
      <c r="E42" s="121"/>
      <c r="F42" s="131"/>
    </row>
    <row r="43" spans="1:6" ht="15.75" customHeight="1" x14ac:dyDescent="0.2">
      <c r="A43" s="33" t="s">
        <v>178</v>
      </c>
      <c r="B43" s="119"/>
      <c r="C43" s="119"/>
      <c r="D43" s="119"/>
      <c r="E43" s="121"/>
      <c r="F43" s="131"/>
    </row>
    <row r="44" spans="1:6" ht="15.75" customHeight="1" x14ac:dyDescent="0.2">
      <c r="A44" s="33" t="s">
        <v>179</v>
      </c>
      <c r="B44" s="119"/>
      <c r="C44" s="119"/>
      <c r="D44" s="119"/>
      <c r="E44" s="121"/>
      <c r="F44" s="131"/>
    </row>
    <row r="45" spans="1:6" ht="15.75" customHeight="1" x14ac:dyDescent="0.2">
      <c r="A45" s="33" t="s">
        <v>180</v>
      </c>
      <c r="B45" s="119"/>
      <c r="C45" s="119"/>
      <c r="D45" s="119"/>
      <c r="E45" s="121"/>
      <c r="F45" s="131"/>
    </row>
    <row r="46" spans="1:6" ht="15.75" customHeight="1" x14ac:dyDescent="0.2">
      <c r="A46" s="33" t="s">
        <v>181</v>
      </c>
      <c r="B46" s="119"/>
      <c r="C46" s="119"/>
      <c r="D46" s="119"/>
      <c r="E46" s="121"/>
      <c r="F46" s="131"/>
    </row>
    <row r="47" spans="1:6" ht="15.75" customHeight="1" x14ac:dyDescent="0.2">
      <c r="A47" s="33" t="s">
        <v>182</v>
      </c>
      <c r="B47" s="119"/>
      <c r="C47" s="119"/>
      <c r="D47" s="119"/>
      <c r="E47" s="121"/>
      <c r="F47" s="131"/>
    </row>
    <row r="48" spans="1:6" ht="15.75" customHeight="1" x14ac:dyDescent="0.2">
      <c r="A48" s="33" t="s">
        <v>183</v>
      </c>
      <c r="B48" s="119"/>
      <c r="C48" s="119"/>
      <c r="D48" s="119"/>
      <c r="E48" s="121"/>
      <c r="F48" s="131"/>
    </row>
    <row r="49" spans="1:6" ht="15.75" customHeight="1" x14ac:dyDescent="0.2">
      <c r="A49" s="33" t="s">
        <v>184</v>
      </c>
      <c r="B49" s="119"/>
      <c r="C49" s="119"/>
      <c r="D49" s="119"/>
      <c r="E49" s="121"/>
      <c r="F49" s="131"/>
    </row>
    <row r="50" spans="1:6" ht="15.75" customHeight="1" x14ac:dyDescent="0.2">
      <c r="A50" s="33" t="s">
        <v>185</v>
      </c>
      <c r="B50" s="119"/>
      <c r="C50" s="119"/>
      <c r="D50" s="119"/>
      <c r="E50" s="121"/>
      <c r="F50" s="131"/>
    </row>
    <row r="51" spans="1:6" ht="15.75" customHeight="1" x14ac:dyDescent="0.2">
      <c r="A51" s="33" t="s">
        <v>186</v>
      </c>
      <c r="B51" s="119"/>
      <c r="C51" s="119"/>
      <c r="D51" s="119"/>
      <c r="E51" s="121"/>
      <c r="F51" s="131"/>
    </row>
    <row r="52" spans="1:6" ht="20.25" customHeight="1" x14ac:dyDescent="0.2">
      <c r="A52" s="33" t="s">
        <v>187</v>
      </c>
      <c r="B52" s="119"/>
      <c r="C52" s="119"/>
      <c r="D52" s="119"/>
      <c r="E52" s="121"/>
      <c r="F52" s="131"/>
    </row>
    <row r="53" spans="1:6" ht="15.75" customHeight="1" x14ac:dyDescent="0.2">
      <c r="A53" s="33" t="s">
        <v>188</v>
      </c>
      <c r="B53" s="119"/>
      <c r="C53" s="119"/>
      <c r="D53" s="119"/>
      <c r="E53" s="121"/>
      <c r="F53" s="131"/>
    </row>
    <row r="54" spans="1:6" ht="15.75" customHeight="1" x14ac:dyDescent="0.2">
      <c r="A54" s="33" t="s">
        <v>189</v>
      </c>
      <c r="B54" s="119"/>
      <c r="C54" s="119"/>
      <c r="D54" s="119"/>
      <c r="E54" s="121"/>
      <c r="F54" s="131"/>
    </row>
    <row r="55" spans="1:6" ht="15.75" customHeight="1" x14ac:dyDescent="0.2">
      <c r="A55" s="33" t="s">
        <v>190</v>
      </c>
      <c r="B55" s="119"/>
      <c r="C55" s="119"/>
      <c r="D55" s="119"/>
      <c r="E55" s="121"/>
      <c r="F55" s="131"/>
    </row>
    <row r="56" spans="1:6" ht="16.5" customHeight="1" x14ac:dyDescent="0.2">
      <c r="A56" s="33" t="s">
        <v>191</v>
      </c>
      <c r="B56" s="119"/>
      <c r="C56" s="119"/>
      <c r="D56" s="119"/>
      <c r="E56" s="121"/>
      <c r="F56" s="131"/>
    </row>
    <row r="57" spans="1:6" ht="17.25" customHeight="1" x14ac:dyDescent="0.2">
      <c r="A57" s="33" t="s">
        <v>192</v>
      </c>
      <c r="B57" s="119"/>
      <c r="C57" s="119"/>
      <c r="D57" s="119"/>
      <c r="E57" s="121"/>
      <c r="F57" s="131"/>
    </row>
    <row r="58" spans="1:6" ht="15.75" customHeight="1" x14ac:dyDescent="0.2">
      <c r="A58" s="33" t="s">
        <v>193</v>
      </c>
      <c r="B58" s="119"/>
      <c r="C58" s="119"/>
      <c r="D58" s="119"/>
      <c r="E58" s="121"/>
      <c r="F58" s="131"/>
    </row>
    <row r="59" spans="1:6" ht="15.75" customHeight="1" x14ac:dyDescent="0.2">
      <c r="A59" s="33" t="s">
        <v>194</v>
      </c>
      <c r="B59" s="119"/>
      <c r="C59" s="119"/>
      <c r="D59" s="119"/>
      <c r="E59" s="121"/>
      <c r="F59" s="131"/>
    </row>
    <row r="60" spans="1:6" ht="15.75" customHeight="1" x14ac:dyDescent="0.2">
      <c r="A60" s="33" t="s">
        <v>195</v>
      </c>
      <c r="B60" s="119"/>
      <c r="C60" s="119"/>
      <c r="D60" s="119"/>
      <c r="E60" s="121"/>
      <c r="F60" s="131"/>
    </row>
    <row r="61" spans="1:6" ht="111" customHeight="1" x14ac:dyDescent="0.2">
      <c r="A61" s="139" t="s">
        <v>196</v>
      </c>
      <c r="B61" s="119"/>
      <c r="C61" s="119"/>
      <c r="D61" s="119"/>
      <c r="E61" s="121"/>
      <c r="F61" s="131"/>
    </row>
    <row r="62" spans="1:6" ht="15.75" customHeight="1" x14ac:dyDescent="0.2">
      <c r="A62" s="134" t="s">
        <v>197</v>
      </c>
      <c r="B62" s="125">
        <f>SUM(B42:B61)/24*100</f>
        <v>0</v>
      </c>
      <c r="C62" s="125">
        <f>SUM(C42:C61)/24*100</f>
        <v>0</v>
      </c>
      <c r="D62" s="125">
        <f>SUM(D42:D61)/24*100</f>
        <v>0</v>
      </c>
      <c r="E62" s="125">
        <f>SUM(E42:E61)/24*100</f>
        <v>0</v>
      </c>
      <c r="F62" s="138">
        <f>SUM(F42:F61)/24*100</f>
        <v>0</v>
      </c>
    </row>
    <row r="63" spans="1:6" ht="18" customHeight="1" x14ac:dyDescent="0.2">
      <c r="A63" s="136" t="s">
        <v>198</v>
      </c>
      <c r="B63" s="627" t="s">
        <v>2701</v>
      </c>
      <c r="C63" s="537"/>
      <c r="D63" s="537"/>
      <c r="E63" s="537"/>
      <c r="F63" s="628"/>
    </row>
    <row r="64" spans="1:6" ht="15.75" customHeight="1" x14ac:dyDescent="0.2">
      <c r="A64" s="33" t="s">
        <v>199</v>
      </c>
      <c r="B64" s="119"/>
      <c r="C64" s="119"/>
      <c r="D64" s="119"/>
      <c r="E64" s="121"/>
      <c r="F64" s="131"/>
    </row>
    <row r="65" spans="1:6" ht="15.75" customHeight="1" x14ac:dyDescent="0.2">
      <c r="A65" s="33" t="s">
        <v>200</v>
      </c>
      <c r="B65" s="119"/>
      <c r="C65" s="119"/>
      <c r="D65" s="119"/>
      <c r="E65" s="121"/>
      <c r="F65" s="131"/>
    </row>
    <row r="66" spans="1:6" ht="15.75" customHeight="1" x14ac:dyDescent="0.2">
      <c r="A66" s="33" t="s">
        <v>201</v>
      </c>
      <c r="B66" s="119"/>
      <c r="C66" s="119"/>
      <c r="D66" s="119"/>
      <c r="E66" s="121"/>
      <c r="F66" s="131"/>
    </row>
    <row r="67" spans="1:6" ht="15.75" customHeight="1" x14ac:dyDescent="0.2">
      <c r="A67" s="33" t="s">
        <v>202</v>
      </c>
      <c r="B67" s="119"/>
      <c r="C67" s="119"/>
      <c r="D67" s="119"/>
      <c r="E67" s="121"/>
      <c r="F67" s="131"/>
    </row>
    <row r="68" spans="1:6" ht="15.75" customHeight="1" x14ac:dyDescent="0.2">
      <c r="A68" s="33" t="s">
        <v>203</v>
      </c>
      <c r="B68" s="119"/>
      <c r="C68" s="119"/>
      <c r="D68" s="119"/>
      <c r="E68" s="121"/>
      <c r="F68" s="131"/>
    </row>
    <row r="69" spans="1:6" ht="17.25" customHeight="1" x14ac:dyDescent="0.2">
      <c r="A69" s="33" t="s">
        <v>204</v>
      </c>
      <c r="B69" s="119"/>
      <c r="C69" s="119"/>
      <c r="D69" s="119"/>
      <c r="E69" s="121"/>
      <c r="F69" s="131"/>
    </row>
    <row r="70" spans="1:6" ht="15.75" customHeight="1" x14ac:dyDescent="0.2">
      <c r="A70" s="33" t="s">
        <v>205</v>
      </c>
      <c r="B70" s="119"/>
      <c r="C70" s="119"/>
      <c r="D70" s="119"/>
      <c r="E70" s="121"/>
      <c r="F70" s="131"/>
    </row>
    <row r="71" spans="1:6" ht="15.75" customHeight="1" x14ac:dyDescent="0.2">
      <c r="A71" s="33" t="s">
        <v>206</v>
      </c>
      <c r="B71" s="119"/>
      <c r="C71" s="119"/>
      <c r="D71" s="119"/>
      <c r="E71" s="121"/>
      <c r="F71" s="131"/>
    </row>
    <row r="72" spans="1:6" ht="15.75" customHeight="1" x14ac:dyDescent="0.2">
      <c r="A72" s="33" t="s">
        <v>207</v>
      </c>
      <c r="B72" s="119"/>
      <c r="C72" s="119"/>
      <c r="D72" s="119"/>
      <c r="E72" s="121"/>
      <c r="F72" s="131"/>
    </row>
    <row r="73" spans="1:6" ht="15.75" customHeight="1" x14ac:dyDescent="0.2">
      <c r="A73" s="33" t="s">
        <v>208</v>
      </c>
      <c r="B73" s="119"/>
      <c r="C73" s="119"/>
      <c r="D73" s="119"/>
      <c r="E73" s="121"/>
      <c r="F73" s="131"/>
    </row>
    <row r="74" spans="1:6" ht="15.75" customHeight="1" x14ac:dyDescent="0.2">
      <c r="A74" s="33" t="s">
        <v>209</v>
      </c>
      <c r="B74" s="119"/>
      <c r="C74" s="119"/>
      <c r="D74" s="119"/>
      <c r="E74" s="121"/>
      <c r="F74" s="131"/>
    </row>
    <row r="75" spans="1:6" ht="15.75" customHeight="1" x14ac:dyDescent="0.2">
      <c r="A75" s="33" t="s">
        <v>210</v>
      </c>
      <c r="B75" s="119"/>
      <c r="C75" s="119"/>
      <c r="D75" s="119"/>
      <c r="E75" s="121"/>
      <c r="F75" s="131"/>
    </row>
    <row r="76" spans="1:6" ht="15.75" customHeight="1" x14ac:dyDescent="0.2">
      <c r="A76" s="33" t="s">
        <v>211</v>
      </c>
      <c r="B76" s="119"/>
      <c r="C76" s="119"/>
      <c r="D76" s="119"/>
      <c r="E76" s="121"/>
      <c r="F76" s="131"/>
    </row>
    <row r="77" spans="1:6" ht="15.75" customHeight="1" x14ac:dyDescent="0.2">
      <c r="A77" s="33" t="s">
        <v>212</v>
      </c>
      <c r="B77" s="119"/>
      <c r="C77" s="119"/>
      <c r="D77" s="119"/>
      <c r="E77" s="121"/>
      <c r="F77" s="131"/>
    </row>
    <row r="78" spans="1:6" ht="15.75" customHeight="1" x14ac:dyDescent="0.2">
      <c r="A78" s="33" t="s">
        <v>213</v>
      </c>
      <c r="B78" s="119"/>
      <c r="C78" s="119"/>
      <c r="D78" s="119"/>
      <c r="E78" s="121"/>
      <c r="F78" s="131"/>
    </row>
    <row r="79" spans="1:6" ht="104.25" customHeight="1" x14ac:dyDescent="0.2">
      <c r="A79" s="140" t="s">
        <v>214</v>
      </c>
      <c r="B79" s="119"/>
      <c r="C79" s="119"/>
      <c r="D79" s="119"/>
      <c r="E79" s="121"/>
      <c r="F79" s="131"/>
    </row>
    <row r="80" spans="1:6" ht="15.75" customHeight="1" x14ac:dyDescent="0.2">
      <c r="A80" s="134" t="s">
        <v>215</v>
      </c>
      <c r="B80" s="125">
        <f>SUM(B64:B79)/16*100</f>
        <v>0</v>
      </c>
      <c r="C80" s="125">
        <f>SUM(C64:C79)/16*100</f>
        <v>0</v>
      </c>
      <c r="D80" s="125">
        <f>SUM(D64:D79)/16*100</f>
        <v>0</v>
      </c>
      <c r="E80" s="125">
        <f>SUM(E64:E79)/16*100</f>
        <v>0</v>
      </c>
      <c r="F80" s="138">
        <f>SUM(F64:F79)/16*100</f>
        <v>0</v>
      </c>
    </row>
    <row r="81" spans="1:7" ht="18" customHeight="1" x14ac:dyDescent="0.2">
      <c r="A81" s="136" t="s">
        <v>216</v>
      </c>
      <c r="B81" s="627" t="s">
        <v>2701</v>
      </c>
      <c r="C81" s="537"/>
      <c r="D81" s="537"/>
      <c r="E81" s="537"/>
      <c r="F81" s="628"/>
    </row>
    <row r="82" spans="1:7" ht="15.75" customHeight="1" x14ac:dyDescent="0.2">
      <c r="A82" s="33" t="s">
        <v>217</v>
      </c>
      <c r="B82" s="119"/>
      <c r="C82" s="119"/>
      <c r="D82" s="119"/>
      <c r="E82" s="121"/>
      <c r="F82" s="131"/>
    </row>
    <row r="83" spans="1:7" ht="15.75" customHeight="1" x14ac:dyDescent="0.25">
      <c r="A83" s="33" t="s">
        <v>218</v>
      </c>
      <c r="B83" s="119"/>
      <c r="C83" s="119"/>
      <c r="D83" s="119"/>
      <c r="E83" s="121"/>
      <c r="F83" s="131"/>
      <c r="G83" s="106"/>
    </row>
    <row r="84" spans="1:7" ht="15.75" customHeight="1" x14ac:dyDescent="0.2">
      <c r="A84" s="33" t="s">
        <v>219</v>
      </c>
      <c r="B84" s="119"/>
      <c r="C84" s="119"/>
      <c r="D84" s="119"/>
      <c r="E84" s="121"/>
      <c r="F84" s="131"/>
    </row>
    <row r="85" spans="1:7" ht="15.75" customHeight="1" x14ac:dyDescent="0.2">
      <c r="A85" s="33" t="s">
        <v>220</v>
      </c>
      <c r="B85" s="119"/>
      <c r="C85" s="119"/>
      <c r="D85" s="119"/>
      <c r="E85" s="121"/>
      <c r="F85" s="131"/>
    </row>
    <row r="86" spans="1:7" ht="15.75" customHeight="1" x14ac:dyDescent="0.2">
      <c r="A86" s="33" t="s">
        <v>221</v>
      </c>
      <c r="B86" s="119"/>
      <c r="C86" s="119"/>
      <c r="D86" s="119"/>
      <c r="E86" s="121"/>
      <c r="F86" s="131"/>
    </row>
    <row r="87" spans="1:7" ht="21" customHeight="1" x14ac:dyDescent="0.2">
      <c r="A87" s="33" t="s">
        <v>222</v>
      </c>
      <c r="B87" s="119"/>
      <c r="C87" s="119"/>
      <c r="D87" s="119"/>
      <c r="E87" s="121"/>
      <c r="F87" s="131"/>
    </row>
    <row r="88" spans="1:7" ht="15.75" customHeight="1" x14ac:dyDescent="0.2">
      <c r="A88" s="33" t="s">
        <v>223</v>
      </c>
      <c r="B88" s="119"/>
      <c r="C88" s="119"/>
      <c r="D88" s="119"/>
      <c r="E88" s="121"/>
      <c r="F88" s="131"/>
    </row>
    <row r="89" spans="1:7" ht="15.75" customHeight="1" x14ac:dyDescent="0.2">
      <c r="A89" s="134" t="s">
        <v>224</v>
      </c>
      <c r="B89" s="125">
        <f>SUM(B82:B88)/8*100</f>
        <v>0</v>
      </c>
      <c r="C89" s="125">
        <f>SUM(C82:C88)/8*100</f>
        <v>0</v>
      </c>
      <c r="D89" s="125">
        <f>SUM(D82:D88)/8*100</f>
        <v>0</v>
      </c>
      <c r="E89" s="125">
        <f>SUM(E82:E88)/8*100</f>
        <v>0</v>
      </c>
      <c r="F89" s="138">
        <f>SUM(F82:F88)/8*100</f>
        <v>0</v>
      </c>
    </row>
    <row r="90" spans="1:7" ht="18" customHeight="1" x14ac:dyDescent="0.2">
      <c r="A90" s="136" t="s">
        <v>225</v>
      </c>
      <c r="B90" s="627" t="s">
        <v>2701</v>
      </c>
      <c r="C90" s="537"/>
      <c r="D90" s="537"/>
      <c r="E90" s="537"/>
      <c r="F90" s="628"/>
    </row>
    <row r="91" spans="1:7" ht="15.75" customHeight="1" x14ac:dyDescent="0.2">
      <c r="A91" s="33" t="s">
        <v>226</v>
      </c>
      <c r="B91" s="119"/>
      <c r="C91" s="119"/>
      <c r="D91" s="119"/>
      <c r="E91" s="121"/>
      <c r="F91" s="131"/>
    </row>
    <row r="92" spans="1:7" ht="15.75" customHeight="1" x14ac:dyDescent="0.2">
      <c r="A92" s="33" t="s">
        <v>227</v>
      </c>
      <c r="B92" s="119"/>
      <c r="C92" s="119"/>
      <c r="D92" s="119"/>
      <c r="E92" s="121"/>
      <c r="F92" s="131"/>
    </row>
    <row r="93" spans="1:7" ht="15.75" customHeight="1" x14ac:dyDescent="0.2">
      <c r="A93" s="33" t="s">
        <v>228</v>
      </c>
      <c r="B93" s="119"/>
      <c r="C93" s="119"/>
      <c r="D93" s="119"/>
      <c r="E93" s="121"/>
      <c r="F93" s="131"/>
    </row>
    <row r="94" spans="1:7" ht="15.75" customHeight="1" x14ac:dyDescent="0.2">
      <c r="A94" s="33" t="s">
        <v>229</v>
      </c>
      <c r="B94" s="119"/>
      <c r="C94" s="119"/>
      <c r="D94" s="119"/>
      <c r="E94" s="121"/>
      <c r="F94" s="131"/>
    </row>
    <row r="95" spans="1:7" ht="15.75" customHeight="1" x14ac:dyDescent="0.2">
      <c r="A95" s="33" t="s">
        <v>230</v>
      </c>
      <c r="B95" s="119"/>
      <c r="C95" s="119"/>
      <c r="D95" s="119"/>
      <c r="E95" s="121"/>
      <c r="F95" s="131"/>
    </row>
    <row r="96" spans="1:7" ht="15.75" customHeight="1" x14ac:dyDescent="0.2">
      <c r="A96" s="33" t="s">
        <v>231</v>
      </c>
      <c r="B96" s="119"/>
      <c r="C96" s="119"/>
      <c r="D96" s="119"/>
      <c r="E96" s="121"/>
      <c r="F96" s="131"/>
    </row>
    <row r="97" spans="1:6" ht="15.75" customHeight="1" x14ac:dyDescent="0.2">
      <c r="A97" s="33" t="s">
        <v>232</v>
      </c>
      <c r="B97" s="119"/>
      <c r="C97" s="119"/>
      <c r="D97" s="119"/>
      <c r="E97" s="121"/>
      <c r="F97" s="131"/>
    </row>
    <row r="98" spans="1:6" ht="15.75" customHeight="1" x14ac:dyDescent="0.2">
      <c r="A98" s="33" t="s">
        <v>233</v>
      </c>
      <c r="B98" s="119"/>
      <c r="C98" s="119"/>
      <c r="D98" s="119"/>
      <c r="E98" s="121"/>
      <c r="F98" s="131"/>
    </row>
    <row r="99" spans="1:6" ht="16.5" customHeight="1" x14ac:dyDescent="0.2">
      <c r="A99" s="33" t="s">
        <v>234</v>
      </c>
      <c r="B99" s="119"/>
      <c r="C99" s="119"/>
      <c r="D99" s="119"/>
      <c r="E99" s="121"/>
      <c r="F99" s="131"/>
    </row>
    <row r="100" spans="1:6" ht="15.75" customHeight="1" x14ac:dyDescent="0.2">
      <c r="A100" s="33" t="s">
        <v>235</v>
      </c>
      <c r="B100" s="119"/>
      <c r="C100" s="119"/>
      <c r="D100" s="119"/>
      <c r="E100" s="121"/>
      <c r="F100" s="131"/>
    </row>
    <row r="101" spans="1:6" ht="15.75" customHeight="1" x14ac:dyDescent="0.2">
      <c r="A101" s="33" t="s">
        <v>236</v>
      </c>
      <c r="B101" s="119"/>
      <c r="C101" s="119"/>
      <c r="D101" s="119"/>
      <c r="E101" s="121"/>
      <c r="F101" s="131"/>
    </row>
    <row r="102" spans="1:6" ht="15.75" customHeight="1" x14ac:dyDescent="0.2">
      <c r="A102" s="33" t="s">
        <v>237</v>
      </c>
      <c r="B102" s="119"/>
      <c r="C102" s="119"/>
      <c r="D102" s="119"/>
      <c r="E102" s="121"/>
      <c r="F102" s="131"/>
    </row>
    <row r="103" spans="1:6" ht="15.75" customHeight="1" x14ac:dyDescent="0.2">
      <c r="A103" s="33" t="s">
        <v>238</v>
      </c>
      <c r="B103" s="119"/>
      <c r="C103" s="119"/>
      <c r="D103" s="119"/>
      <c r="E103" s="121"/>
      <c r="F103" s="131"/>
    </row>
    <row r="104" spans="1:6" ht="15.75" customHeight="1" x14ac:dyDescent="0.2">
      <c r="A104" s="33" t="s">
        <v>239</v>
      </c>
      <c r="B104" s="119"/>
      <c r="C104" s="119"/>
      <c r="D104" s="119"/>
      <c r="E104" s="121"/>
      <c r="F104" s="131"/>
    </row>
    <row r="105" spans="1:6" ht="14.25" customHeight="1" x14ac:dyDescent="0.2">
      <c r="A105" s="33" t="s">
        <v>240</v>
      </c>
      <c r="B105" s="119"/>
      <c r="C105" s="119"/>
      <c r="D105" s="119"/>
      <c r="E105" s="121"/>
      <c r="F105" s="131"/>
    </row>
    <row r="106" spans="1:6" ht="17.25" customHeight="1" x14ac:dyDescent="0.2">
      <c r="A106" s="33" t="s">
        <v>241</v>
      </c>
      <c r="B106" s="119"/>
      <c r="C106" s="119"/>
      <c r="D106" s="119"/>
      <c r="E106" s="121"/>
      <c r="F106" s="131"/>
    </row>
    <row r="107" spans="1:6" ht="15.75" customHeight="1" x14ac:dyDescent="0.2">
      <c r="A107" s="134" t="s">
        <v>242</v>
      </c>
      <c r="B107" s="125">
        <f>SUM(B91:B106)/16*100</f>
        <v>0</v>
      </c>
      <c r="C107" s="125">
        <f>SUM(C91:C106)/16*100</f>
        <v>0</v>
      </c>
      <c r="D107" s="125">
        <f>SUM(D91:D106)/16*100</f>
        <v>0</v>
      </c>
      <c r="E107" s="125">
        <f>SUM(E91:E106)/16*100</f>
        <v>0</v>
      </c>
      <c r="F107" s="138">
        <f>SUM(F91:F106)/16*100</f>
        <v>0</v>
      </c>
    </row>
    <row r="108" spans="1:6" ht="18" customHeight="1" x14ac:dyDescent="0.2">
      <c r="A108" s="136" t="s">
        <v>243</v>
      </c>
      <c r="B108" s="627" t="s">
        <v>2701</v>
      </c>
      <c r="C108" s="537"/>
      <c r="D108" s="537"/>
      <c r="E108" s="537"/>
      <c r="F108" s="628"/>
    </row>
    <row r="109" spans="1:6" ht="15.75" customHeight="1" x14ac:dyDescent="0.2">
      <c r="A109" s="33" t="s">
        <v>244</v>
      </c>
      <c r="B109" s="119"/>
      <c r="C109" s="119"/>
      <c r="D109" s="119"/>
      <c r="E109" s="121"/>
      <c r="F109" s="131"/>
    </row>
    <row r="110" spans="1:6" ht="15.75" customHeight="1" x14ac:dyDescent="0.2">
      <c r="A110" s="33" t="s">
        <v>245</v>
      </c>
      <c r="B110" s="119"/>
      <c r="C110" s="119"/>
      <c r="D110" s="119"/>
      <c r="E110" s="121"/>
      <c r="F110" s="131"/>
    </row>
    <row r="111" spans="1:6" ht="15.75" customHeight="1" x14ac:dyDescent="0.2">
      <c r="A111" s="33" t="s">
        <v>246</v>
      </c>
      <c r="B111" s="119"/>
      <c r="C111" s="119"/>
      <c r="D111" s="119"/>
      <c r="E111" s="121"/>
      <c r="F111" s="131"/>
    </row>
    <row r="112" spans="1:6" ht="14.25" customHeight="1" x14ac:dyDescent="0.2">
      <c r="A112" s="33" t="s">
        <v>247</v>
      </c>
      <c r="B112" s="119"/>
      <c r="C112" s="119"/>
      <c r="D112" s="119"/>
      <c r="E112" s="121"/>
      <c r="F112" s="131"/>
    </row>
    <row r="113" spans="1:6" ht="18.75" customHeight="1" x14ac:dyDescent="0.2">
      <c r="A113" s="33" t="s">
        <v>248</v>
      </c>
      <c r="B113" s="119"/>
      <c r="C113" s="119"/>
      <c r="D113" s="119"/>
      <c r="E113" s="121"/>
      <c r="F113" s="131"/>
    </row>
    <row r="114" spans="1:6" ht="16.5" customHeight="1" x14ac:dyDescent="0.2">
      <c r="A114" s="33" t="s">
        <v>249</v>
      </c>
      <c r="B114" s="119"/>
      <c r="C114" s="119"/>
      <c r="D114" s="119"/>
      <c r="E114" s="121"/>
      <c r="F114" s="131"/>
    </row>
    <row r="115" spans="1:6" ht="15.75" customHeight="1" x14ac:dyDescent="0.2">
      <c r="A115" s="33" t="s">
        <v>250</v>
      </c>
      <c r="B115" s="119"/>
      <c r="C115" s="119"/>
      <c r="D115" s="119"/>
      <c r="E115" s="121"/>
      <c r="F115" s="131"/>
    </row>
    <row r="116" spans="1:6" ht="133.5" customHeight="1" x14ac:dyDescent="0.2">
      <c r="A116" s="140" t="s">
        <v>251</v>
      </c>
      <c r="B116" s="126"/>
      <c r="C116" s="126"/>
      <c r="D116" s="126"/>
      <c r="E116" s="127"/>
      <c r="F116" s="141"/>
    </row>
    <row r="117" spans="1:6" ht="15.75" customHeight="1" x14ac:dyDescent="0.2">
      <c r="A117" s="134" t="s">
        <v>252</v>
      </c>
      <c r="B117" s="125">
        <f>SUM(B109:B116)/10*100</f>
        <v>0</v>
      </c>
      <c r="C117" s="125">
        <f>SUM(C109:C116)/10*100</f>
        <v>0</v>
      </c>
      <c r="D117" s="125">
        <f>SUM(D109:D116)/10*100</f>
        <v>0</v>
      </c>
      <c r="E117" s="125">
        <f>SUM(E109:E116)/10*100</f>
        <v>0</v>
      </c>
      <c r="F117" s="138">
        <f>SUM(F109:F116)/10*100</f>
        <v>0</v>
      </c>
    </row>
    <row r="118" spans="1:6" ht="18" customHeight="1" x14ac:dyDescent="0.2">
      <c r="A118" s="136" t="s">
        <v>253</v>
      </c>
      <c r="B118" s="627" t="s">
        <v>2701</v>
      </c>
      <c r="C118" s="537"/>
      <c r="D118" s="537"/>
      <c r="E118" s="537"/>
      <c r="F118" s="628"/>
    </row>
    <row r="119" spans="1:6" ht="25.5" customHeight="1" x14ac:dyDescent="0.2">
      <c r="A119" s="33" t="s">
        <v>254</v>
      </c>
      <c r="B119" s="119"/>
      <c r="C119" s="119"/>
      <c r="D119" s="119"/>
      <c r="E119" s="121"/>
      <c r="F119" s="131"/>
    </row>
    <row r="120" spans="1:6" ht="15.75" customHeight="1" x14ac:dyDescent="0.2">
      <c r="A120" s="134" t="s">
        <v>255</v>
      </c>
      <c r="B120" s="125">
        <f>SUM(B119)/1*100</f>
        <v>0</v>
      </c>
      <c r="C120" s="125">
        <f>SUM(C119)/1*100</f>
        <v>0</v>
      </c>
      <c r="D120" s="125">
        <f>SUM(D119)/1*100</f>
        <v>0</v>
      </c>
      <c r="E120" s="125">
        <f>SUM(E119)/1*100</f>
        <v>0</v>
      </c>
      <c r="F120" s="138">
        <f>SUM(F119)/1*100</f>
        <v>0</v>
      </c>
    </row>
    <row r="121" spans="1:6" ht="18" customHeight="1" x14ac:dyDescent="0.2">
      <c r="A121" s="136" t="s">
        <v>256</v>
      </c>
      <c r="B121" s="627" t="s">
        <v>2701</v>
      </c>
      <c r="C121" s="537"/>
      <c r="D121" s="537"/>
      <c r="E121" s="537"/>
      <c r="F121" s="628"/>
    </row>
    <row r="122" spans="1:6" ht="15.75" customHeight="1" x14ac:dyDescent="0.2">
      <c r="A122" s="33" t="s">
        <v>257</v>
      </c>
      <c r="B122" s="119"/>
      <c r="C122" s="119"/>
      <c r="D122" s="119"/>
      <c r="E122" s="121"/>
      <c r="F122" s="131"/>
    </row>
    <row r="123" spans="1:6" ht="15.75" customHeight="1" x14ac:dyDescent="0.2">
      <c r="A123" s="33" t="s">
        <v>258</v>
      </c>
      <c r="B123" s="119"/>
      <c r="C123" s="119"/>
      <c r="D123" s="119"/>
      <c r="E123" s="121"/>
      <c r="F123" s="131"/>
    </row>
    <row r="124" spans="1:6" ht="15.75" customHeight="1" x14ac:dyDescent="0.2">
      <c r="A124" s="134" t="s">
        <v>259</v>
      </c>
      <c r="B124" s="125">
        <f>SUM(B122:B123)/2*100</f>
        <v>0</v>
      </c>
      <c r="C124" s="125">
        <f>SUM(C122:C123)/2*100</f>
        <v>0</v>
      </c>
      <c r="D124" s="125">
        <f>SUM(D122:D123)/2*100</f>
        <v>0</v>
      </c>
      <c r="E124" s="125">
        <f>SUM(E122:E123)/2*100</f>
        <v>0</v>
      </c>
      <c r="F124" s="138">
        <f>SUM(F122:F123)/2*100</f>
        <v>0</v>
      </c>
    </row>
    <row r="125" spans="1:6" ht="18" customHeight="1" x14ac:dyDescent="0.2">
      <c r="A125" s="136" t="s">
        <v>260</v>
      </c>
      <c r="B125" s="627" t="s">
        <v>2701</v>
      </c>
      <c r="C125" s="537"/>
      <c r="D125" s="537"/>
      <c r="E125" s="537"/>
      <c r="F125" s="628"/>
    </row>
    <row r="126" spans="1:6" ht="15.75" customHeight="1" x14ac:dyDescent="0.2">
      <c r="A126" s="33" t="s">
        <v>261</v>
      </c>
      <c r="B126" s="119"/>
      <c r="C126" s="119"/>
      <c r="D126" s="119"/>
      <c r="E126" s="121"/>
      <c r="F126" s="131"/>
    </row>
    <row r="127" spans="1:6" ht="15.75" customHeight="1" x14ac:dyDescent="0.2">
      <c r="A127" s="33" t="s">
        <v>262</v>
      </c>
      <c r="B127" s="119"/>
      <c r="C127" s="119"/>
      <c r="D127" s="119"/>
      <c r="E127" s="121"/>
      <c r="F127" s="131"/>
    </row>
    <row r="128" spans="1:6" ht="15.75" customHeight="1" x14ac:dyDescent="0.2">
      <c r="A128" s="134" t="s">
        <v>263</v>
      </c>
      <c r="B128" s="125">
        <f>SUM(B126:B127)/2*100</f>
        <v>0</v>
      </c>
      <c r="C128" s="125">
        <f>SUM(C126:C127)/2*100</f>
        <v>0</v>
      </c>
      <c r="D128" s="125">
        <f>SUM(D126:D127)/2*100</f>
        <v>0</v>
      </c>
      <c r="E128" s="125">
        <f>SUM(E126:E127)/2*100</f>
        <v>0</v>
      </c>
      <c r="F128" s="138">
        <f>SUM(F126:F127)/2*100</f>
        <v>0</v>
      </c>
    </row>
    <row r="129" spans="1:6" ht="27.75" customHeight="1" x14ac:dyDescent="0.2">
      <c r="A129" s="136" t="s">
        <v>264</v>
      </c>
      <c r="B129" s="627" t="s">
        <v>2701</v>
      </c>
      <c r="C129" s="537"/>
      <c r="D129" s="537"/>
      <c r="E129" s="537"/>
      <c r="F129" s="628"/>
    </row>
    <row r="130" spans="1:6" ht="15.75" customHeight="1" x14ac:dyDescent="0.2">
      <c r="A130" s="33" t="s">
        <v>265</v>
      </c>
      <c r="B130" s="119"/>
      <c r="C130" s="119"/>
      <c r="D130" s="119"/>
      <c r="E130" s="121"/>
      <c r="F130" s="131"/>
    </row>
    <row r="131" spans="1:6" ht="15.75" customHeight="1" x14ac:dyDescent="0.2">
      <c r="A131" s="33" t="s">
        <v>266</v>
      </c>
      <c r="B131" s="119"/>
      <c r="C131" s="119"/>
      <c r="D131" s="119"/>
      <c r="E131" s="121"/>
      <c r="F131" s="131"/>
    </row>
    <row r="132" spans="1:6" ht="15.75" customHeight="1" x14ac:dyDescent="0.2">
      <c r="A132" s="33" t="s">
        <v>267</v>
      </c>
      <c r="B132" s="119"/>
      <c r="C132" s="119"/>
      <c r="D132" s="119"/>
      <c r="E132" s="121"/>
      <c r="F132" s="131"/>
    </row>
    <row r="133" spans="1:6" ht="15.75" customHeight="1" x14ac:dyDescent="0.2">
      <c r="A133" s="33" t="s">
        <v>268</v>
      </c>
      <c r="B133" s="119"/>
      <c r="C133" s="119"/>
      <c r="D133" s="119"/>
      <c r="E133" s="121"/>
      <c r="F133" s="131"/>
    </row>
    <row r="134" spans="1:6" ht="15.75" customHeight="1" x14ac:dyDescent="0.2">
      <c r="A134" s="33" t="s">
        <v>269</v>
      </c>
      <c r="B134" s="119"/>
      <c r="C134" s="119"/>
      <c r="D134" s="119"/>
      <c r="E134" s="121"/>
      <c r="F134" s="131"/>
    </row>
    <row r="135" spans="1:6" ht="15.75" customHeight="1" x14ac:dyDescent="0.2">
      <c r="A135" s="134" t="s">
        <v>270</v>
      </c>
      <c r="B135" s="125">
        <f>SUM(B130:B134)/5*100</f>
        <v>0</v>
      </c>
      <c r="C135" s="125">
        <f>SUM(C130:C134)/5*100</f>
        <v>0</v>
      </c>
      <c r="D135" s="125">
        <f>SUM(D130:D134)/5*100</f>
        <v>0</v>
      </c>
      <c r="E135" s="125">
        <f>SUM(E130:E134)/5*100</f>
        <v>0</v>
      </c>
      <c r="F135" s="138">
        <f>SUM(F130:F134)/5*100</f>
        <v>0</v>
      </c>
    </row>
    <row r="136" spans="1:6" ht="36" customHeight="1" x14ac:dyDescent="0.2">
      <c r="A136" s="136" t="s">
        <v>271</v>
      </c>
      <c r="B136" s="627" t="s">
        <v>2701</v>
      </c>
      <c r="C136" s="537"/>
      <c r="D136" s="537"/>
      <c r="E136" s="537"/>
      <c r="F136" s="628"/>
    </row>
    <row r="137" spans="1:6" ht="15.75" customHeight="1" x14ac:dyDescent="0.2">
      <c r="A137" s="33" t="s">
        <v>272</v>
      </c>
      <c r="B137" s="119"/>
      <c r="C137" s="119"/>
      <c r="D137" s="119"/>
      <c r="E137" s="121"/>
      <c r="F137" s="131"/>
    </row>
    <row r="138" spans="1:6" ht="15.75" customHeight="1" x14ac:dyDescent="0.2">
      <c r="A138" s="33" t="s">
        <v>273</v>
      </c>
      <c r="B138" s="119"/>
      <c r="C138" s="119"/>
      <c r="D138" s="119"/>
      <c r="E138" s="121"/>
      <c r="F138" s="131"/>
    </row>
    <row r="139" spans="1:6" ht="15.75" customHeight="1" x14ac:dyDescent="0.2">
      <c r="A139" s="33" t="s">
        <v>274</v>
      </c>
      <c r="B139" s="119"/>
      <c r="C139" s="119"/>
      <c r="D139" s="119"/>
      <c r="E139" s="121"/>
      <c r="F139" s="131"/>
    </row>
    <row r="140" spans="1:6" ht="15.75" customHeight="1" x14ac:dyDescent="0.2">
      <c r="A140" s="33" t="s">
        <v>275</v>
      </c>
      <c r="B140" s="119"/>
      <c r="C140" s="119"/>
      <c r="D140" s="119"/>
      <c r="E140" s="121"/>
      <c r="F140" s="131"/>
    </row>
    <row r="141" spans="1:6" ht="17.25" customHeight="1" x14ac:dyDescent="0.2">
      <c r="A141" s="33" t="s">
        <v>276</v>
      </c>
      <c r="B141" s="119"/>
      <c r="C141" s="119"/>
      <c r="D141" s="119"/>
      <c r="E141" s="121"/>
      <c r="F141" s="131"/>
    </row>
    <row r="142" spans="1:6" ht="16.5" customHeight="1" x14ac:dyDescent="0.2">
      <c r="A142" s="33" t="s">
        <v>277</v>
      </c>
      <c r="B142" s="119"/>
      <c r="C142" s="119"/>
      <c r="D142" s="119"/>
      <c r="E142" s="121"/>
      <c r="F142" s="131"/>
    </row>
    <row r="143" spans="1:6" ht="15.75" customHeight="1" x14ac:dyDescent="0.2">
      <c r="A143" s="134" t="s">
        <v>278</v>
      </c>
      <c r="B143" s="125">
        <f>SUM(B137:B142)/6*100</f>
        <v>0</v>
      </c>
      <c r="C143" s="125">
        <f>SUM(C137:C142)/6*100</f>
        <v>0</v>
      </c>
      <c r="D143" s="125">
        <f>SUM(D137:D142)/6*100</f>
        <v>0</v>
      </c>
      <c r="E143" s="125">
        <f>SUM(E137:E142)/6*100</f>
        <v>0</v>
      </c>
      <c r="F143" s="138">
        <f>SUM(F137:F142)/6*100</f>
        <v>0</v>
      </c>
    </row>
    <row r="144" spans="1:6" ht="18" customHeight="1" x14ac:dyDescent="0.2">
      <c r="A144" s="136" t="s">
        <v>279</v>
      </c>
      <c r="B144" s="627" t="s">
        <v>2701</v>
      </c>
      <c r="C144" s="537"/>
      <c r="D144" s="537"/>
      <c r="E144" s="537"/>
      <c r="F144" s="628"/>
    </row>
    <row r="145" spans="1:7" ht="18" customHeight="1" x14ac:dyDescent="0.2">
      <c r="A145" s="33" t="s">
        <v>280</v>
      </c>
      <c r="B145" s="119"/>
      <c r="C145" s="119"/>
      <c r="D145" s="119"/>
      <c r="E145" s="121"/>
      <c r="F145" s="131"/>
    </row>
    <row r="146" spans="1:7" ht="15.75" customHeight="1" x14ac:dyDescent="0.2">
      <c r="A146" s="33" t="s">
        <v>281</v>
      </c>
      <c r="B146" s="119"/>
      <c r="C146" s="119"/>
      <c r="D146" s="119"/>
      <c r="E146" s="121"/>
      <c r="F146" s="131"/>
    </row>
    <row r="147" spans="1:7" ht="18" customHeight="1" x14ac:dyDescent="0.2">
      <c r="A147" s="33" t="s">
        <v>282</v>
      </c>
      <c r="B147" s="119"/>
      <c r="C147" s="119"/>
      <c r="D147" s="119"/>
      <c r="E147" s="121"/>
      <c r="F147" s="131"/>
    </row>
    <row r="148" spans="1:7" ht="18.75" customHeight="1" x14ac:dyDescent="0.2">
      <c r="A148" s="33" t="s">
        <v>2703</v>
      </c>
      <c r="B148" s="119"/>
      <c r="C148" s="119"/>
      <c r="D148" s="119"/>
      <c r="E148" s="121"/>
      <c r="F148" s="131"/>
    </row>
    <row r="149" spans="1:7" ht="15.75" customHeight="1" x14ac:dyDescent="0.25">
      <c r="A149" s="134" t="s">
        <v>283</v>
      </c>
      <c r="B149" s="125">
        <f>SUM(B145:B147)</f>
        <v>0</v>
      </c>
      <c r="C149" s="125">
        <f>SUM(C145:C147)</f>
        <v>0</v>
      </c>
      <c r="D149" s="125">
        <f>SUM(D145:D147)</f>
        <v>0</v>
      </c>
      <c r="E149" s="125">
        <f>SUM(E145:E147)</f>
        <v>0</v>
      </c>
      <c r="F149" s="138">
        <f>SUM(F145:F147)</f>
        <v>0</v>
      </c>
      <c r="G149" s="118"/>
    </row>
    <row r="150" spans="1:7" ht="18" customHeight="1" x14ac:dyDescent="0.2">
      <c r="A150" s="136" t="s">
        <v>284</v>
      </c>
      <c r="B150" s="627" t="s">
        <v>2701</v>
      </c>
      <c r="C150" s="537"/>
      <c r="D150" s="537"/>
      <c r="E150" s="537"/>
      <c r="F150" s="628"/>
    </row>
    <row r="151" spans="1:7" ht="15.75" customHeight="1" x14ac:dyDescent="0.2">
      <c r="A151" s="33" t="s">
        <v>285</v>
      </c>
      <c r="B151" s="119"/>
      <c r="C151" s="119"/>
      <c r="D151" s="119"/>
      <c r="E151" s="121"/>
      <c r="F151" s="131"/>
    </row>
    <row r="152" spans="1:7" ht="15.75" customHeight="1" x14ac:dyDescent="0.2">
      <c r="A152" s="33" t="s">
        <v>286</v>
      </c>
      <c r="B152" s="119"/>
      <c r="C152" s="119"/>
      <c r="D152" s="119"/>
      <c r="E152" s="121"/>
      <c r="F152" s="131"/>
    </row>
    <row r="153" spans="1:7" ht="15.75" customHeight="1" x14ac:dyDescent="0.2">
      <c r="A153" s="33" t="s">
        <v>287</v>
      </c>
      <c r="B153" s="119"/>
      <c r="C153" s="119"/>
      <c r="D153" s="119"/>
      <c r="E153" s="121"/>
      <c r="F153" s="131"/>
    </row>
    <row r="154" spans="1:7" ht="15.75" customHeight="1" x14ac:dyDescent="0.2">
      <c r="A154" s="134" t="s">
        <v>288</v>
      </c>
      <c r="B154" s="125">
        <f>SUM(B151:B153)/2*100</f>
        <v>0</v>
      </c>
      <c r="C154" s="125">
        <f>SUM(C151:C153)/2*100</f>
        <v>0</v>
      </c>
      <c r="D154" s="125">
        <f>SUM(D151:D153)/2*100</f>
        <v>0</v>
      </c>
      <c r="E154" s="125">
        <f>SUM(E151:E153)/2*100</f>
        <v>0</v>
      </c>
      <c r="F154" s="138">
        <f>SUM(F151:F153)/2*100</f>
        <v>0</v>
      </c>
    </row>
    <row r="155" spans="1:7" ht="36" customHeight="1" x14ac:dyDescent="0.2">
      <c r="A155" s="136" t="s">
        <v>289</v>
      </c>
      <c r="B155" s="627" t="s">
        <v>2701</v>
      </c>
      <c r="C155" s="537"/>
      <c r="D155" s="537"/>
      <c r="E155" s="537"/>
      <c r="F155" s="628"/>
    </row>
    <row r="156" spans="1:7" ht="15.75" customHeight="1" x14ac:dyDescent="0.2">
      <c r="A156" s="33" t="s">
        <v>290</v>
      </c>
      <c r="B156" s="119"/>
      <c r="C156" s="119"/>
      <c r="D156" s="119"/>
      <c r="E156" s="121"/>
      <c r="F156" s="131"/>
    </row>
    <row r="157" spans="1:7" ht="15.75" customHeight="1" x14ac:dyDescent="0.2">
      <c r="A157" s="134" t="s">
        <v>291</v>
      </c>
      <c r="B157" s="125">
        <f>SUM(B156)/1*10</f>
        <v>0</v>
      </c>
      <c r="C157" s="125">
        <f>SUM(C156)/1*10</f>
        <v>0</v>
      </c>
      <c r="D157" s="125">
        <f>SUM(D156)/1*10</f>
        <v>0</v>
      </c>
      <c r="E157" s="125">
        <f>SUM(E156)/1*10</f>
        <v>0</v>
      </c>
      <c r="F157" s="138">
        <f>SUM(F156)/1*10</f>
        <v>0</v>
      </c>
    </row>
    <row r="158" spans="1:7" ht="18" customHeight="1" x14ac:dyDescent="0.2">
      <c r="A158" s="136" t="s">
        <v>292</v>
      </c>
      <c r="B158" s="627" t="s">
        <v>2701</v>
      </c>
      <c r="C158" s="537"/>
      <c r="D158" s="537"/>
      <c r="E158" s="537"/>
      <c r="F158" s="628"/>
    </row>
    <row r="159" spans="1:7" ht="15.75" customHeight="1" x14ac:dyDescent="0.2">
      <c r="A159" s="33" t="s">
        <v>293</v>
      </c>
      <c r="B159" s="119"/>
      <c r="C159" s="119"/>
      <c r="D159" s="119"/>
      <c r="E159" s="121"/>
      <c r="F159" s="131"/>
    </row>
    <row r="160" spans="1:7" ht="15.75" customHeight="1" x14ac:dyDescent="0.2">
      <c r="A160" s="134" t="s">
        <v>294</v>
      </c>
      <c r="B160" s="123">
        <f>SUM(B159)/1*100</f>
        <v>0</v>
      </c>
      <c r="C160" s="123">
        <f>SUM(C159)/1*100</f>
        <v>0</v>
      </c>
      <c r="D160" s="123">
        <f>SUM(D159)/1*100</f>
        <v>0</v>
      </c>
      <c r="E160" s="123">
        <f>SUM(E159)/1*100</f>
        <v>0</v>
      </c>
      <c r="F160" s="135">
        <f>SUM(F159)/1*100</f>
        <v>0</v>
      </c>
    </row>
    <row r="161" spans="1:6" ht="18" customHeight="1" x14ac:dyDescent="0.2">
      <c r="A161" s="136" t="s">
        <v>295</v>
      </c>
      <c r="B161" s="627" t="s">
        <v>2701</v>
      </c>
      <c r="C161" s="537"/>
      <c r="D161" s="537"/>
      <c r="E161" s="537"/>
      <c r="F161" s="628"/>
    </row>
    <row r="162" spans="1:6" ht="15.75" customHeight="1" x14ac:dyDescent="0.2">
      <c r="A162" s="33" t="s">
        <v>296</v>
      </c>
      <c r="B162" s="119"/>
      <c r="C162" s="119"/>
      <c r="D162" s="119"/>
      <c r="E162" s="121"/>
      <c r="F162" s="131"/>
    </row>
    <row r="163" spans="1:6" ht="15.75" customHeight="1" x14ac:dyDescent="0.2">
      <c r="A163" s="33" t="s">
        <v>297</v>
      </c>
      <c r="B163" s="119"/>
      <c r="C163" s="119"/>
      <c r="D163" s="119"/>
      <c r="E163" s="121"/>
      <c r="F163" s="131"/>
    </row>
    <row r="164" spans="1:6" ht="15.75" customHeight="1" x14ac:dyDescent="0.2">
      <c r="A164" s="33" t="s">
        <v>298</v>
      </c>
      <c r="B164" s="119"/>
      <c r="C164" s="119"/>
      <c r="D164" s="119"/>
      <c r="E164" s="121"/>
      <c r="F164" s="131"/>
    </row>
    <row r="165" spans="1:6" ht="15.75" customHeight="1" x14ac:dyDescent="0.2">
      <c r="A165" s="33" t="s">
        <v>299</v>
      </c>
      <c r="B165" s="119"/>
      <c r="C165" s="119"/>
      <c r="D165" s="119"/>
      <c r="E165" s="121"/>
      <c r="F165" s="131"/>
    </row>
    <row r="166" spans="1:6" ht="15.75" customHeight="1" x14ac:dyDescent="0.2">
      <c r="A166" s="33" t="s">
        <v>300</v>
      </c>
      <c r="B166" s="119"/>
      <c r="C166" s="119"/>
      <c r="D166" s="119"/>
      <c r="E166" s="121"/>
      <c r="F166" s="131"/>
    </row>
    <row r="167" spans="1:6" ht="15.75" customHeight="1" x14ac:dyDescent="0.2">
      <c r="A167" s="134" t="s">
        <v>301</v>
      </c>
      <c r="B167" s="125">
        <f>SUM(B162:B166)/5*100</f>
        <v>0</v>
      </c>
      <c r="C167" s="125">
        <f>SUM(C162:C166)/5*100</f>
        <v>0</v>
      </c>
      <c r="D167" s="125">
        <f>SUM(D162:D166)/5*100</f>
        <v>0</v>
      </c>
      <c r="E167" s="125">
        <f>SUM(E162:E166)/5*100</f>
        <v>0</v>
      </c>
      <c r="F167" s="138">
        <f>SUM(F162:F166)/5*100</f>
        <v>0</v>
      </c>
    </row>
    <row r="168" spans="1:6" ht="18" customHeight="1" x14ac:dyDescent="0.2">
      <c r="A168" s="136" t="s">
        <v>302</v>
      </c>
      <c r="B168" s="627" t="s">
        <v>2701</v>
      </c>
      <c r="C168" s="537"/>
      <c r="D168" s="537"/>
      <c r="E168" s="537"/>
      <c r="F168" s="628"/>
    </row>
    <row r="169" spans="1:6" ht="15.75" customHeight="1" x14ac:dyDescent="0.2">
      <c r="A169" s="33" t="s">
        <v>303</v>
      </c>
      <c r="B169" s="119"/>
      <c r="C169" s="119"/>
      <c r="D169" s="119"/>
      <c r="E169" s="121"/>
      <c r="F169" s="131"/>
    </row>
    <row r="170" spans="1:6" ht="15" customHeight="1" x14ac:dyDescent="0.2">
      <c r="A170" s="33" t="s">
        <v>304</v>
      </c>
      <c r="B170" s="119"/>
      <c r="C170" s="119"/>
      <c r="D170" s="119"/>
      <c r="E170" s="121"/>
      <c r="F170" s="131"/>
    </row>
    <row r="171" spans="1:6" ht="15.75" customHeight="1" x14ac:dyDescent="0.2">
      <c r="A171" s="33" t="s">
        <v>305</v>
      </c>
      <c r="B171" s="119"/>
      <c r="C171" s="119"/>
      <c r="D171" s="119"/>
      <c r="E171" s="121"/>
      <c r="F171" s="131"/>
    </row>
    <row r="172" spans="1:6" ht="15.75" customHeight="1" x14ac:dyDescent="0.2">
      <c r="A172" s="33" t="s">
        <v>306</v>
      </c>
      <c r="B172" s="119"/>
      <c r="C172" s="119"/>
      <c r="D172" s="119"/>
      <c r="E172" s="121"/>
      <c r="F172" s="131"/>
    </row>
    <row r="173" spans="1:6" ht="15.75" customHeight="1" x14ac:dyDescent="0.2">
      <c r="A173" s="33" t="s">
        <v>307</v>
      </c>
      <c r="B173" s="119"/>
      <c r="C173" s="119"/>
      <c r="D173" s="119"/>
      <c r="E173" s="121"/>
      <c r="F173" s="131"/>
    </row>
    <row r="174" spans="1:6" ht="15.75" customHeight="1" x14ac:dyDescent="0.2">
      <c r="A174" s="33" t="s">
        <v>308</v>
      </c>
      <c r="B174" s="119"/>
      <c r="C174" s="119"/>
      <c r="D174" s="119"/>
      <c r="E174" s="121"/>
      <c r="F174" s="131"/>
    </row>
    <row r="175" spans="1:6" ht="15.75" customHeight="1" x14ac:dyDescent="0.2">
      <c r="A175" s="33" t="s">
        <v>309</v>
      </c>
      <c r="B175" s="119"/>
      <c r="C175" s="119"/>
      <c r="D175" s="119"/>
      <c r="E175" s="121"/>
      <c r="F175" s="131"/>
    </row>
    <row r="176" spans="1:6" ht="15.75" customHeight="1" x14ac:dyDescent="0.2">
      <c r="A176" s="33" t="s">
        <v>310</v>
      </c>
      <c r="B176" s="119"/>
      <c r="C176" s="119"/>
      <c r="D176" s="119"/>
      <c r="E176" s="121"/>
      <c r="F176" s="131"/>
    </row>
    <row r="177" spans="1:6" ht="15.75" customHeight="1" x14ac:dyDescent="0.2">
      <c r="A177" s="33" t="s">
        <v>311</v>
      </c>
      <c r="B177" s="119"/>
      <c r="C177" s="119"/>
      <c r="D177" s="119"/>
      <c r="E177" s="121"/>
      <c r="F177" s="131"/>
    </row>
    <row r="178" spans="1:6" ht="15.75" customHeight="1" x14ac:dyDescent="0.2">
      <c r="A178" s="33" t="s">
        <v>312</v>
      </c>
      <c r="B178" s="119"/>
      <c r="C178" s="119"/>
      <c r="D178" s="119"/>
      <c r="E178" s="121"/>
      <c r="F178" s="131"/>
    </row>
    <row r="179" spans="1:6" ht="15.75" customHeight="1" x14ac:dyDescent="0.2">
      <c r="A179" s="33" t="s">
        <v>313</v>
      </c>
      <c r="B179" s="119"/>
      <c r="C179" s="119"/>
      <c r="D179" s="119"/>
      <c r="E179" s="121"/>
      <c r="F179" s="131"/>
    </row>
    <row r="180" spans="1:6" ht="15.75" customHeight="1" x14ac:dyDescent="0.2">
      <c r="A180" s="33" t="s">
        <v>314</v>
      </c>
      <c r="B180" s="119"/>
      <c r="C180" s="119"/>
      <c r="D180" s="119"/>
      <c r="E180" s="121"/>
      <c r="F180" s="131"/>
    </row>
    <row r="181" spans="1:6" ht="15" customHeight="1" x14ac:dyDescent="0.2">
      <c r="A181" s="33" t="s">
        <v>315</v>
      </c>
      <c r="B181" s="119"/>
      <c r="C181" s="119"/>
      <c r="D181" s="119"/>
      <c r="E181" s="121"/>
      <c r="F181" s="131"/>
    </row>
    <row r="182" spans="1:6" ht="15.75" customHeight="1" x14ac:dyDescent="0.2">
      <c r="A182" s="33" t="s">
        <v>316</v>
      </c>
      <c r="B182" s="119"/>
      <c r="C182" s="119"/>
      <c r="D182" s="119"/>
      <c r="E182" s="121"/>
      <c r="F182" s="131"/>
    </row>
    <row r="183" spans="1:6" ht="15.75" customHeight="1" x14ac:dyDescent="0.2">
      <c r="A183" s="33" t="s">
        <v>317</v>
      </c>
      <c r="B183" s="119"/>
      <c r="C183" s="119"/>
      <c r="D183" s="119"/>
      <c r="E183" s="121"/>
      <c r="F183" s="131"/>
    </row>
    <row r="184" spans="1:6" ht="15.75" customHeight="1" x14ac:dyDescent="0.2">
      <c r="A184" s="134" t="s">
        <v>318</v>
      </c>
      <c r="B184" s="125">
        <f>SUM(B169:B183)/15*100</f>
        <v>0</v>
      </c>
      <c r="C184" s="125">
        <f>SUM(C169:C183)/15*100</f>
        <v>0</v>
      </c>
      <c r="D184" s="125">
        <f>SUM(D169:D183)/15*100</f>
        <v>0</v>
      </c>
      <c r="E184" s="125">
        <f>SUM(E169:E183)/15*100</f>
        <v>0</v>
      </c>
      <c r="F184" s="138">
        <f>SUM(F169:F183)/15*100</f>
        <v>0</v>
      </c>
    </row>
    <row r="185" spans="1:6" ht="18" customHeight="1" x14ac:dyDescent="0.2">
      <c r="A185" s="136" t="s">
        <v>319</v>
      </c>
      <c r="B185" s="627" t="s">
        <v>2701</v>
      </c>
      <c r="C185" s="537"/>
      <c r="D185" s="537"/>
      <c r="E185" s="537"/>
      <c r="F185" s="628"/>
    </row>
    <row r="186" spans="1:6" ht="15.75" customHeight="1" x14ac:dyDescent="0.2">
      <c r="A186" s="33" t="s">
        <v>320</v>
      </c>
      <c r="B186" s="119"/>
      <c r="C186" s="119"/>
      <c r="D186" s="119"/>
      <c r="E186" s="121"/>
      <c r="F186" s="131"/>
    </row>
    <row r="187" spans="1:6" ht="15.75" customHeight="1" x14ac:dyDescent="0.2">
      <c r="A187" s="33" t="s">
        <v>321</v>
      </c>
      <c r="B187" s="119"/>
      <c r="C187" s="119"/>
      <c r="D187" s="119"/>
      <c r="E187" s="121"/>
      <c r="F187" s="131"/>
    </row>
    <row r="188" spans="1:6" ht="15.75" customHeight="1" x14ac:dyDescent="0.2">
      <c r="A188" s="33" t="s">
        <v>322</v>
      </c>
      <c r="B188" s="119"/>
      <c r="C188" s="119"/>
      <c r="D188" s="119"/>
      <c r="E188" s="121"/>
      <c r="F188" s="131"/>
    </row>
    <row r="189" spans="1:6" ht="15.75" customHeight="1" x14ac:dyDescent="0.2">
      <c r="A189" s="33" t="s">
        <v>323</v>
      </c>
      <c r="B189" s="119"/>
      <c r="C189" s="119"/>
      <c r="D189" s="119"/>
      <c r="E189" s="121"/>
      <c r="F189" s="131"/>
    </row>
    <row r="190" spans="1:6" ht="15.75" customHeight="1" x14ac:dyDescent="0.2">
      <c r="A190" s="33" t="s">
        <v>324</v>
      </c>
      <c r="B190" s="119"/>
      <c r="C190" s="119"/>
      <c r="D190" s="119"/>
      <c r="E190" s="121"/>
      <c r="F190" s="131"/>
    </row>
    <row r="191" spans="1:6" ht="15.75" customHeight="1" x14ac:dyDescent="0.2">
      <c r="A191" s="134" t="s">
        <v>325</v>
      </c>
      <c r="B191" s="125">
        <f>SUM(B186:B190)/5*100</f>
        <v>0</v>
      </c>
      <c r="C191" s="125">
        <f>SUM(C186:C190)/5*100</f>
        <v>0</v>
      </c>
      <c r="D191" s="125">
        <f>SUM(D186:D190)/5*100</f>
        <v>0</v>
      </c>
      <c r="E191" s="125">
        <f>SUM(E186:E190)/5*100</f>
        <v>0</v>
      </c>
      <c r="F191" s="138">
        <f>SUM(F186:F190)/5*100</f>
        <v>0</v>
      </c>
    </row>
    <row r="192" spans="1:6" ht="18" customHeight="1" x14ac:dyDescent="0.2">
      <c r="A192" s="136" t="s">
        <v>326</v>
      </c>
      <c r="B192" s="627" t="s">
        <v>2701</v>
      </c>
      <c r="C192" s="537"/>
      <c r="D192" s="537"/>
      <c r="E192" s="537"/>
      <c r="F192" s="628"/>
    </row>
    <row r="193" spans="1:6" ht="15.75" customHeight="1" x14ac:dyDescent="0.2">
      <c r="A193" s="33" t="s">
        <v>327</v>
      </c>
      <c r="B193" s="119"/>
      <c r="C193" s="119"/>
      <c r="D193" s="119"/>
      <c r="E193" s="121"/>
      <c r="F193" s="131"/>
    </row>
    <row r="194" spans="1:6" ht="15.75" customHeight="1" x14ac:dyDescent="0.2">
      <c r="A194" s="33" t="s">
        <v>328</v>
      </c>
      <c r="B194" s="119"/>
      <c r="C194" s="119"/>
      <c r="D194" s="119"/>
      <c r="E194" s="121"/>
      <c r="F194" s="131"/>
    </row>
    <row r="195" spans="1:6" ht="15.75" customHeight="1" x14ac:dyDescent="0.2">
      <c r="A195" s="33" t="s">
        <v>329</v>
      </c>
      <c r="B195" s="119"/>
      <c r="C195" s="119"/>
      <c r="D195" s="119"/>
      <c r="E195" s="121"/>
      <c r="F195" s="131"/>
    </row>
    <row r="196" spans="1:6" ht="15.75" customHeight="1" x14ac:dyDescent="0.2">
      <c r="A196" s="33" t="s">
        <v>330</v>
      </c>
      <c r="B196" s="119"/>
      <c r="C196" s="119"/>
      <c r="D196" s="119"/>
      <c r="E196" s="121"/>
      <c r="F196" s="131"/>
    </row>
    <row r="197" spans="1:6" ht="15" customHeight="1" x14ac:dyDescent="0.2">
      <c r="A197" s="33" t="s">
        <v>331</v>
      </c>
      <c r="B197" s="119"/>
      <c r="C197" s="119"/>
      <c r="D197" s="119"/>
      <c r="E197" s="121"/>
      <c r="F197" s="131"/>
    </row>
    <row r="198" spans="1:6" ht="15.75" customHeight="1" x14ac:dyDescent="0.2">
      <c r="A198" s="33" t="s">
        <v>332</v>
      </c>
      <c r="B198" s="119"/>
      <c r="C198" s="119"/>
      <c r="D198" s="119"/>
      <c r="E198" s="121"/>
      <c r="F198" s="131"/>
    </row>
    <row r="199" spans="1:6" ht="15.75" customHeight="1" x14ac:dyDescent="0.2">
      <c r="A199" s="33" t="s">
        <v>333</v>
      </c>
      <c r="B199" s="119"/>
      <c r="C199" s="119"/>
      <c r="D199" s="119"/>
      <c r="E199" s="121"/>
      <c r="F199" s="131"/>
    </row>
    <row r="200" spans="1:6" ht="15.75" customHeight="1" x14ac:dyDescent="0.2">
      <c r="A200" s="134" t="s">
        <v>334</v>
      </c>
      <c r="B200" s="125">
        <f>SUM(B193:B199)/7*100</f>
        <v>0</v>
      </c>
      <c r="C200" s="125">
        <f>SUM(C193:C199)/7*100</f>
        <v>0</v>
      </c>
      <c r="D200" s="125">
        <f>SUM(D193:D199)/7*100</f>
        <v>0</v>
      </c>
      <c r="E200" s="125">
        <f>SUM(E193:E199)/7*100</f>
        <v>0</v>
      </c>
      <c r="F200" s="138">
        <f>SUM(F193:F199)/7*100</f>
        <v>0</v>
      </c>
    </row>
    <row r="201" spans="1:6" ht="18" customHeight="1" x14ac:dyDescent="0.2">
      <c r="A201" s="136" t="s">
        <v>335</v>
      </c>
      <c r="B201" s="627" t="s">
        <v>2701</v>
      </c>
      <c r="C201" s="537"/>
      <c r="D201" s="537"/>
      <c r="E201" s="537"/>
      <c r="F201" s="628"/>
    </row>
    <row r="202" spans="1:6" ht="15.75" customHeight="1" x14ac:dyDescent="0.2">
      <c r="A202" s="33" t="s">
        <v>336</v>
      </c>
      <c r="B202" s="119"/>
      <c r="C202" s="119"/>
      <c r="D202" s="119"/>
      <c r="E202" s="121"/>
      <c r="F202" s="131"/>
    </row>
    <row r="203" spans="1:6" ht="15.75" customHeight="1" x14ac:dyDescent="0.2">
      <c r="A203" s="33" t="s">
        <v>337</v>
      </c>
      <c r="B203" s="119"/>
      <c r="C203" s="119"/>
      <c r="D203" s="119"/>
      <c r="E203" s="121"/>
      <c r="F203" s="131"/>
    </row>
    <row r="204" spans="1:6" ht="15.75" customHeight="1" x14ac:dyDescent="0.2">
      <c r="A204" s="33" t="s">
        <v>338</v>
      </c>
      <c r="B204" s="119"/>
      <c r="C204" s="119"/>
      <c r="D204" s="119"/>
      <c r="E204" s="121"/>
      <c r="F204" s="131"/>
    </row>
    <row r="205" spans="1:6" ht="15.75" customHeight="1" x14ac:dyDescent="0.2">
      <c r="A205" s="33" t="s">
        <v>339</v>
      </c>
      <c r="B205" s="119"/>
      <c r="C205" s="119"/>
      <c r="D205" s="119"/>
      <c r="E205" s="121"/>
      <c r="F205" s="131"/>
    </row>
    <row r="206" spans="1:6" ht="15.75" customHeight="1" x14ac:dyDescent="0.2">
      <c r="A206" s="33" t="s">
        <v>340</v>
      </c>
      <c r="B206" s="119"/>
      <c r="C206" s="119"/>
      <c r="D206" s="119"/>
      <c r="E206" s="121"/>
      <c r="F206" s="131"/>
    </row>
    <row r="207" spans="1:6" ht="15.75" customHeight="1" x14ac:dyDescent="0.2">
      <c r="A207" s="33" t="s">
        <v>341</v>
      </c>
      <c r="B207" s="119"/>
      <c r="C207" s="119"/>
      <c r="D207" s="119"/>
      <c r="E207" s="121"/>
      <c r="F207" s="131"/>
    </row>
    <row r="208" spans="1:6" ht="15.75" customHeight="1" x14ac:dyDescent="0.2">
      <c r="A208" s="33" t="s">
        <v>342</v>
      </c>
      <c r="B208" s="119"/>
      <c r="C208" s="119"/>
      <c r="D208" s="119"/>
      <c r="E208" s="121"/>
      <c r="F208" s="131"/>
    </row>
    <row r="209" spans="1:6" ht="15.75" customHeight="1" x14ac:dyDescent="0.2">
      <c r="A209" s="33" t="s">
        <v>343</v>
      </c>
      <c r="B209" s="119"/>
      <c r="C209" s="119"/>
      <c r="D209" s="119"/>
      <c r="E209" s="121"/>
      <c r="F209" s="131"/>
    </row>
    <row r="210" spans="1:6" ht="15.75" customHeight="1" x14ac:dyDescent="0.2">
      <c r="A210" s="33" t="s">
        <v>344</v>
      </c>
      <c r="B210" s="119"/>
      <c r="C210" s="119"/>
      <c r="D210" s="119"/>
      <c r="E210" s="121"/>
      <c r="F210" s="131"/>
    </row>
    <row r="211" spans="1:6" ht="15.75" customHeight="1" x14ac:dyDescent="0.2">
      <c r="A211" s="33" t="s">
        <v>345</v>
      </c>
      <c r="B211" s="119"/>
      <c r="C211" s="119"/>
      <c r="D211" s="119"/>
      <c r="E211" s="121"/>
      <c r="F211" s="131"/>
    </row>
    <row r="212" spans="1:6" ht="15.75" customHeight="1" x14ac:dyDescent="0.2">
      <c r="A212" s="134" t="s">
        <v>346</v>
      </c>
      <c r="B212" s="125">
        <f>SUM(B202:B211)/10*100</f>
        <v>0</v>
      </c>
      <c r="C212" s="125">
        <f>SUM(C202:C211)/10*100</f>
        <v>0</v>
      </c>
      <c r="D212" s="125">
        <f>SUM(D202:D211)/10*100</f>
        <v>0</v>
      </c>
      <c r="E212" s="125">
        <f>SUM(E202:E211)/10*100</f>
        <v>0</v>
      </c>
      <c r="F212" s="138">
        <f>SUM(F202:F211)/10*100</f>
        <v>0</v>
      </c>
    </row>
    <row r="213" spans="1:6" ht="18" customHeight="1" x14ac:dyDescent="0.2">
      <c r="A213" s="136" t="s">
        <v>347</v>
      </c>
      <c r="B213" s="627" t="s">
        <v>2701</v>
      </c>
      <c r="C213" s="537"/>
      <c r="D213" s="537"/>
      <c r="E213" s="537"/>
      <c r="F213" s="628"/>
    </row>
    <row r="214" spans="1:6" ht="16.5" customHeight="1" x14ac:dyDescent="0.2">
      <c r="A214" s="33" t="s">
        <v>348</v>
      </c>
      <c r="B214" s="119"/>
      <c r="C214" s="119"/>
      <c r="D214" s="119"/>
      <c r="E214" s="121"/>
      <c r="F214" s="131"/>
    </row>
    <row r="215" spans="1:6" ht="15.75" customHeight="1" x14ac:dyDescent="0.2">
      <c r="A215" s="134" t="s">
        <v>349</v>
      </c>
      <c r="B215" s="125">
        <f>SUM(B214)/1*100</f>
        <v>0</v>
      </c>
      <c r="C215" s="125">
        <f>SUM(C214)/1*100</f>
        <v>0</v>
      </c>
      <c r="D215" s="125">
        <f>SUM(D214)/1*100</f>
        <v>0</v>
      </c>
      <c r="E215" s="125">
        <f>SUM(E214)/1*100</f>
        <v>0</v>
      </c>
      <c r="F215" s="138">
        <f>SUM(F214)/1*100</f>
        <v>0</v>
      </c>
    </row>
    <row r="216" spans="1:6" ht="18" customHeight="1" x14ac:dyDescent="0.2">
      <c r="A216" s="136" t="s">
        <v>350</v>
      </c>
      <c r="B216" s="627" t="s">
        <v>2701</v>
      </c>
      <c r="C216" s="537"/>
      <c r="D216" s="537"/>
      <c r="E216" s="537"/>
      <c r="F216" s="628"/>
    </row>
    <row r="217" spans="1:6" ht="15.75" customHeight="1" x14ac:dyDescent="0.2">
      <c r="A217" s="33" t="s">
        <v>351</v>
      </c>
      <c r="B217" s="119"/>
      <c r="C217" s="119"/>
      <c r="D217" s="119"/>
      <c r="E217" s="121"/>
      <c r="F217" s="131"/>
    </row>
    <row r="218" spans="1:6" ht="15.75" customHeight="1" x14ac:dyDescent="0.2">
      <c r="A218" s="134" t="s">
        <v>352</v>
      </c>
      <c r="B218" s="125">
        <f>SUM(B217)/1*100</f>
        <v>0</v>
      </c>
      <c r="C218" s="125">
        <f>SUM(C217)/1*100</f>
        <v>0</v>
      </c>
      <c r="D218" s="125">
        <f>SUM(D217)/1*100</f>
        <v>0</v>
      </c>
      <c r="E218" s="125">
        <f>SUM(E217)/1*100</f>
        <v>0</v>
      </c>
      <c r="F218" s="138">
        <f>SUM(F217)/1*100</f>
        <v>0</v>
      </c>
    </row>
    <row r="219" spans="1:6" ht="36" customHeight="1" x14ac:dyDescent="0.2">
      <c r="A219" s="136" t="s">
        <v>353</v>
      </c>
      <c r="B219" s="627" t="s">
        <v>2701</v>
      </c>
      <c r="C219" s="537"/>
      <c r="D219" s="537"/>
      <c r="E219" s="537"/>
      <c r="F219" s="628"/>
    </row>
    <row r="220" spans="1:6" ht="18" customHeight="1" x14ac:dyDescent="0.2">
      <c r="A220" s="33" t="s">
        <v>354</v>
      </c>
      <c r="B220" s="119"/>
      <c r="C220" s="119"/>
      <c r="D220" s="119"/>
      <c r="E220" s="121"/>
      <c r="F220" s="131"/>
    </row>
    <row r="221" spans="1:6" ht="15.75" customHeight="1" x14ac:dyDescent="0.2">
      <c r="A221" s="33" t="s">
        <v>355</v>
      </c>
      <c r="B221" s="119"/>
      <c r="C221" s="119"/>
      <c r="D221" s="119"/>
      <c r="E221" s="121"/>
      <c r="F221" s="131"/>
    </row>
    <row r="222" spans="1:6" ht="15.75" customHeight="1" x14ac:dyDescent="0.2">
      <c r="A222" s="33" t="s">
        <v>356</v>
      </c>
      <c r="B222" s="119"/>
      <c r="C222" s="119"/>
      <c r="D222" s="119"/>
      <c r="E222" s="121"/>
      <c r="F222" s="131"/>
    </row>
    <row r="223" spans="1:6" ht="15.75" customHeight="1" x14ac:dyDescent="0.2">
      <c r="A223" s="33" t="s">
        <v>357</v>
      </c>
      <c r="B223" s="119"/>
      <c r="C223" s="119"/>
      <c r="D223" s="119"/>
      <c r="E223" s="121"/>
      <c r="F223" s="131"/>
    </row>
    <row r="224" spans="1:6" ht="15.75" customHeight="1" x14ac:dyDescent="0.2">
      <c r="A224" s="134" t="s">
        <v>358</v>
      </c>
      <c r="B224" s="125">
        <f>SUM(B220:B223)/4*100</f>
        <v>0</v>
      </c>
      <c r="C224" s="125">
        <f>SUM(C220:C223)/4*100</f>
        <v>0</v>
      </c>
      <c r="D224" s="125">
        <f>SUM(D220:D223)/4*100</f>
        <v>0</v>
      </c>
      <c r="E224" s="125">
        <f>SUM(E220:E223)/4*100</f>
        <v>0</v>
      </c>
      <c r="F224" s="138">
        <f>SUM(F220:F223)/4*100</f>
        <v>0</v>
      </c>
    </row>
    <row r="225" spans="1:6" ht="18" customHeight="1" x14ac:dyDescent="0.2">
      <c r="A225" s="136" t="s">
        <v>359</v>
      </c>
      <c r="B225" s="627" t="s">
        <v>2701</v>
      </c>
      <c r="C225" s="537"/>
      <c r="D225" s="537"/>
      <c r="E225" s="537"/>
      <c r="F225" s="628"/>
    </row>
    <row r="226" spans="1:6" ht="18" customHeight="1" x14ac:dyDescent="0.2">
      <c r="A226" s="33" t="s">
        <v>360</v>
      </c>
      <c r="B226" s="119"/>
      <c r="C226" s="119"/>
      <c r="D226" s="119"/>
      <c r="E226" s="121"/>
      <c r="F226" s="131"/>
    </row>
    <row r="227" spans="1:6" ht="15.75" customHeight="1" x14ac:dyDescent="0.2">
      <c r="A227" s="33" t="s">
        <v>361</v>
      </c>
      <c r="B227" s="119"/>
      <c r="C227" s="119"/>
      <c r="D227" s="119"/>
      <c r="E227" s="121"/>
      <c r="F227" s="131"/>
    </row>
    <row r="228" spans="1:6" ht="15.75" customHeight="1" x14ac:dyDescent="0.2">
      <c r="A228" s="33" t="s">
        <v>362</v>
      </c>
      <c r="B228" s="119"/>
      <c r="C228" s="119"/>
      <c r="D228" s="119"/>
      <c r="E228" s="121"/>
      <c r="F228" s="131"/>
    </row>
    <row r="229" spans="1:6" ht="15.75" customHeight="1" x14ac:dyDescent="0.2">
      <c r="A229" s="33" t="s">
        <v>363</v>
      </c>
      <c r="B229" s="119"/>
      <c r="C229" s="119"/>
      <c r="D229" s="119"/>
      <c r="E229" s="121"/>
      <c r="F229" s="131"/>
    </row>
    <row r="230" spans="1:6" ht="15.75" customHeight="1" x14ac:dyDescent="0.2">
      <c r="A230" s="33" t="s">
        <v>364</v>
      </c>
      <c r="B230" s="119"/>
      <c r="C230" s="119"/>
      <c r="D230" s="119"/>
      <c r="E230" s="121"/>
      <c r="F230" s="131"/>
    </row>
    <row r="231" spans="1:6" ht="15.75" customHeight="1" x14ac:dyDescent="0.2">
      <c r="A231" s="134" t="s">
        <v>365</v>
      </c>
      <c r="B231" s="125">
        <f>SUM(B226:B230)/5*100</f>
        <v>0</v>
      </c>
      <c r="C231" s="125">
        <f>SUM(C226:C230)/5*100</f>
        <v>0</v>
      </c>
      <c r="D231" s="125">
        <f>SUM(D226:D230)/5*100</f>
        <v>0</v>
      </c>
      <c r="E231" s="125">
        <f>SUM(E226:E230)/5*100</f>
        <v>0</v>
      </c>
      <c r="F231" s="138">
        <f>SUM(F226:F230)/5*100</f>
        <v>0</v>
      </c>
    </row>
    <row r="232" spans="1:6" ht="18" customHeight="1" x14ac:dyDescent="0.2">
      <c r="A232" s="136" t="s">
        <v>366</v>
      </c>
      <c r="B232" s="627" t="s">
        <v>2701</v>
      </c>
      <c r="C232" s="537"/>
      <c r="D232" s="537"/>
      <c r="E232" s="537"/>
      <c r="F232" s="628"/>
    </row>
    <row r="233" spans="1:6" ht="15.75" customHeight="1" x14ac:dyDescent="0.2">
      <c r="A233" s="33" t="s">
        <v>367</v>
      </c>
      <c r="B233" s="119"/>
      <c r="C233" s="119"/>
      <c r="D233" s="119"/>
      <c r="E233" s="121"/>
      <c r="F233" s="131"/>
    </row>
    <row r="234" spans="1:6" ht="15.75" customHeight="1" x14ac:dyDescent="0.2">
      <c r="A234" s="33" t="s">
        <v>368</v>
      </c>
      <c r="B234" s="119"/>
      <c r="C234" s="119"/>
      <c r="D234" s="119"/>
      <c r="E234" s="121"/>
      <c r="F234" s="131"/>
    </row>
    <row r="235" spans="1:6" ht="15.75" customHeight="1" x14ac:dyDescent="0.2">
      <c r="A235" s="134" t="s">
        <v>369</v>
      </c>
      <c r="B235" s="125">
        <f>SUM(B233:B234)/5*100</f>
        <v>0</v>
      </c>
      <c r="C235" s="125">
        <f>SUM(C230:C234)/5*100</f>
        <v>0</v>
      </c>
      <c r="D235" s="125">
        <f>SUM(D230:D234)/5*100</f>
        <v>0</v>
      </c>
      <c r="E235" s="125">
        <f>SUM(E230:E234)/5*100</f>
        <v>0</v>
      </c>
      <c r="F235" s="138">
        <f>SUM(F230:F234)/5*100</f>
        <v>0</v>
      </c>
    </row>
    <row r="236" spans="1:6" ht="18" customHeight="1" x14ac:dyDescent="0.2">
      <c r="A236" s="136" t="s">
        <v>370</v>
      </c>
      <c r="B236" s="627" t="s">
        <v>2701</v>
      </c>
      <c r="C236" s="537"/>
      <c r="D236" s="537"/>
      <c r="E236" s="537"/>
      <c r="F236" s="628"/>
    </row>
    <row r="237" spans="1:6" ht="15.75" customHeight="1" x14ac:dyDescent="0.2">
      <c r="A237" s="33" t="s">
        <v>371</v>
      </c>
      <c r="B237" s="119"/>
      <c r="C237" s="119"/>
      <c r="D237" s="119"/>
      <c r="E237" s="121"/>
      <c r="F237" s="131"/>
    </row>
    <row r="238" spans="1:6" ht="15.75" customHeight="1" x14ac:dyDescent="0.2">
      <c r="A238" s="33" t="s">
        <v>372</v>
      </c>
      <c r="B238" s="119"/>
      <c r="C238" s="119"/>
      <c r="D238" s="119"/>
      <c r="E238" s="121"/>
      <c r="F238" s="131"/>
    </row>
    <row r="239" spans="1:6" ht="15" customHeight="1" x14ac:dyDescent="0.2">
      <c r="A239" s="33" t="s">
        <v>373</v>
      </c>
      <c r="B239" s="119"/>
      <c r="C239" s="119"/>
      <c r="D239" s="119"/>
      <c r="E239" s="121"/>
      <c r="F239" s="131"/>
    </row>
    <row r="240" spans="1:6" ht="15.75" customHeight="1" x14ac:dyDescent="0.2">
      <c r="A240" s="33" t="s">
        <v>374</v>
      </c>
      <c r="B240" s="119"/>
      <c r="C240" s="119"/>
      <c r="D240" s="119"/>
      <c r="E240" s="121"/>
      <c r="F240" s="131"/>
    </row>
    <row r="241" spans="1:6" ht="15.75" customHeight="1" x14ac:dyDescent="0.2">
      <c r="A241" s="33" t="s">
        <v>375</v>
      </c>
      <c r="B241" s="119"/>
      <c r="C241" s="119"/>
      <c r="D241" s="119"/>
      <c r="E241" s="121"/>
      <c r="F241" s="131"/>
    </row>
    <row r="242" spans="1:6" ht="15.75" customHeight="1" x14ac:dyDescent="0.2">
      <c r="A242" s="33" t="s">
        <v>376</v>
      </c>
      <c r="B242" s="119"/>
      <c r="C242" s="119"/>
      <c r="D242" s="119"/>
      <c r="E242" s="121"/>
      <c r="F242" s="131"/>
    </row>
    <row r="243" spans="1:6" ht="15.75" customHeight="1" x14ac:dyDescent="0.2">
      <c r="A243" s="33" t="s">
        <v>377</v>
      </c>
      <c r="B243" s="119"/>
      <c r="C243" s="119"/>
      <c r="D243" s="119"/>
      <c r="E243" s="121"/>
      <c r="F243" s="131"/>
    </row>
    <row r="244" spans="1:6" ht="15.75" customHeight="1" x14ac:dyDescent="0.2">
      <c r="A244" s="134" t="s">
        <v>378</v>
      </c>
      <c r="B244" s="125">
        <f>SUM(B237:B243)/7*100</f>
        <v>0</v>
      </c>
      <c r="C244" s="125">
        <f>SUM(C237:C243)/7*100</f>
        <v>0</v>
      </c>
      <c r="D244" s="125">
        <f>SUM(D237:D243)/7*100</f>
        <v>0</v>
      </c>
      <c r="E244" s="125">
        <f>SUM(E237:E243)/7*100</f>
        <v>0</v>
      </c>
      <c r="F244" s="138">
        <f>SUM(F237:F243)/7*100</f>
        <v>0</v>
      </c>
    </row>
    <row r="245" spans="1:6" ht="18" customHeight="1" x14ac:dyDescent="0.2">
      <c r="A245" s="136" t="s">
        <v>379</v>
      </c>
      <c r="B245" s="627" t="s">
        <v>2701</v>
      </c>
      <c r="C245" s="537"/>
      <c r="D245" s="537"/>
      <c r="E245" s="537"/>
      <c r="F245" s="628"/>
    </row>
    <row r="246" spans="1:6" ht="15.75" customHeight="1" x14ac:dyDescent="0.2">
      <c r="A246" s="33" t="s">
        <v>380</v>
      </c>
      <c r="B246" s="119"/>
      <c r="C246" s="119"/>
      <c r="D246" s="119"/>
      <c r="E246" s="121"/>
      <c r="F246" s="131"/>
    </row>
    <row r="247" spans="1:6" ht="15.75" customHeight="1" x14ac:dyDescent="0.2">
      <c r="A247" s="33" t="s">
        <v>381</v>
      </c>
      <c r="B247" s="119"/>
      <c r="C247" s="119"/>
      <c r="D247" s="119"/>
      <c r="E247" s="121"/>
      <c r="F247" s="131"/>
    </row>
    <row r="248" spans="1:6" ht="15.75" customHeight="1" x14ac:dyDescent="0.2">
      <c r="A248" s="33" t="s">
        <v>382</v>
      </c>
      <c r="B248" s="119"/>
      <c r="C248" s="119"/>
      <c r="D248" s="119"/>
      <c r="E248" s="121"/>
      <c r="F248" s="131"/>
    </row>
    <row r="249" spans="1:6" ht="15.75" customHeight="1" x14ac:dyDescent="0.2">
      <c r="A249" s="33" t="s">
        <v>383</v>
      </c>
      <c r="B249" s="119"/>
      <c r="C249" s="119"/>
      <c r="D249" s="119"/>
      <c r="E249" s="121"/>
      <c r="F249" s="131"/>
    </row>
    <row r="250" spans="1:6" ht="15.75" customHeight="1" x14ac:dyDescent="0.2">
      <c r="A250" s="134" t="s">
        <v>384</v>
      </c>
      <c r="B250" s="125">
        <f>SUM(B246:B249)/4*100</f>
        <v>0</v>
      </c>
      <c r="C250" s="125">
        <f>SUM(C246:C249)/4*100</f>
        <v>0</v>
      </c>
      <c r="D250" s="125">
        <f>SUM(D246:D249)/4*100</f>
        <v>0</v>
      </c>
      <c r="E250" s="125">
        <f>SUM(E246:E249)/4*100</f>
        <v>0</v>
      </c>
      <c r="F250" s="138">
        <f>SUM(F246:F249)/4*100</f>
        <v>0</v>
      </c>
    </row>
    <row r="251" spans="1:6" ht="18" customHeight="1" x14ac:dyDescent="0.2">
      <c r="A251" s="136" t="s">
        <v>385</v>
      </c>
      <c r="B251" s="627" t="s">
        <v>2701</v>
      </c>
      <c r="C251" s="537"/>
      <c r="D251" s="537"/>
      <c r="E251" s="537"/>
      <c r="F251" s="628"/>
    </row>
    <row r="252" spans="1:6" ht="15.75" customHeight="1" x14ac:dyDescent="0.2">
      <c r="A252" s="33" t="s">
        <v>386</v>
      </c>
      <c r="B252" s="119"/>
      <c r="C252" s="119"/>
      <c r="D252" s="119"/>
      <c r="E252" s="121"/>
      <c r="F252" s="131"/>
    </row>
    <row r="253" spans="1:6" ht="15.75" customHeight="1" x14ac:dyDescent="0.2">
      <c r="A253" s="33" t="s">
        <v>387</v>
      </c>
      <c r="B253" s="119"/>
      <c r="C253" s="119"/>
      <c r="D253" s="119"/>
      <c r="E253" s="121"/>
      <c r="F253" s="131"/>
    </row>
    <row r="254" spans="1:6" ht="15.75" customHeight="1" x14ac:dyDescent="0.2">
      <c r="A254" s="33" t="s">
        <v>388</v>
      </c>
      <c r="B254" s="119"/>
      <c r="C254" s="119"/>
      <c r="D254" s="119"/>
      <c r="E254" s="121"/>
      <c r="F254" s="131"/>
    </row>
    <row r="255" spans="1:6" ht="15.75" customHeight="1" x14ac:dyDescent="0.2">
      <c r="A255" s="33" t="s">
        <v>389</v>
      </c>
      <c r="B255" s="119"/>
      <c r="C255" s="119"/>
      <c r="D255" s="119"/>
      <c r="E255" s="121"/>
      <c r="F255" s="131"/>
    </row>
    <row r="256" spans="1:6" ht="15.75" customHeight="1" x14ac:dyDescent="0.2">
      <c r="A256" s="134" t="s">
        <v>390</v>
      </c>
      <c r="B256" s="125">
        <f>SUM(B252:B255)/4*100</f>
        <v>0</v>
      </c>
      <c r="C256" s="125">
        <f>SUM(C252:C255)/4*100</f>
        <v>0</v>
      </c>
      <c r="D256" s="125">
        <f>SUM(D252:D255)/4*100</f>
        <v>0</v>
      </c>
      <c r="E256" s="125">
        <f>SUM(E252:E255)/4*100</f>
        <v>0</v>
      </c>
      <c r="F256" s="138">
        <f>SUM(F252:F255)/4*100</f>
        <v>0</v>
      </c>
    </row>
    <row r="257" spans="1:6" ht="18" customHeight="1" x14ac:dyDescent="0.2">
      <c r="A257" s="136" t="s">
        <v>391</v>
      </c>
      <c r="B257" s="627" t="s">
        <v>2701</v>
      </c>
      <c r="C257" s="537"/>
      <c r="D257" s="537"/>
      <c r="E257" s="537"/>
      <c r="F257" s="628"/>
    </row>
    <row r="258" spans="1:6" ht="15.75" customHeight="1" x14ac:dyDescent="0.2">
      <c r="A258" s="33" t="s">
        <v>392</v>
      </c>
      <c r="B258" s="119"/>
      <c r="C258" s="119"/>
      <c r="D258" s="119"/>
      <c r="E258" s="121"/>
      <c r="F258" s="131"/>
    </row>
    <row r="259" spans="1:6" ht="15.75" customHeight="1" x14ac:dyDescent="0.2">
      <c r="A259" s="33" t="s">
        <v>393</v>
      </c>
      <c r="B259" s="119"/>
      <c r="C259" s="119"/>
      <c r="D259" s="119"/>
      <c r="E259" s="121"/>
      <c r="F259" s="131"/>
    </row>
    <row r="260" spans="1:6" ht="15.75" customHeight="1" x14ac:dyDescent="0.2">
      <c r="A260" s="33" t="s">
        <v>394</v>
      </c>
      <c r="B260" s="119"/>
      <c r="C260" s="119"/>
      <c r="D260" s="119"/>
      <c r="E260" s="121"/>
      <c r="F260" s="131"/>
    </row>
    <row r="261" spans="1:6" ht="15.75" customHeight="1" x14ac:dyDescent="0.2">
      <c r="A261" s="33" t="s">
        <v>395</v>
      </c>
      <c r="B261" s="119"/>
      <c r="C261" s="119"/>
      <c r="D261" s="119"/>
      <c r="E261" s="121"/>
      <c r="F261" s="131"/>
    </row>
    <row r="262" spans="1:6" ht="15.75" customHeight="1" x14ac:dyDescent="0.2">
      <c r="A262" s="134" t="s">
        <v>396</v>
      </c>
      <c r="B262" s="125">
        <f>SUM(B258:B261)/4*100</f>
        <v>0</v>
      </c>
      <c r="C262" s="125">
        <f>SUM(C258:C261)/4*100</f>
        <v>0</v>
      </c>
      <c r="D262" s="125">
        <f>SUM(D258:D261)/4*100</f>
        <v>0</v>
      </c>
      <c r="E262" s="125">
        <f>SUM(E258:E261)/4*100</f>
        <v>0</v>
      </c>
      <c r="F262" s="138">
        <f>SUM(F258:F261)/4*100</f>
        <v>0</v>
      </c>
    </row>
    <row r="263" spans="1:6" ht="18" customHeight="1" x14ac:dyDescent="0.2">
      <c r="A263" s="136" t="s">
        <v>397</v>
      </c>
      <c r="B263" s="627" t="s">
        <v>2701</v>
      </c>
      <c r="C263" s="537"/>
      <c r="D263" s="537"/>
      <c r="E263" s="537"/>
      <c r="F263" s="628"/>
    </row>
    <row r="264" spans="1:6" ht="15.75" customHeight="1" x14ac:dyDescent="0.2">
      <c r="A264" s="33" t="s">
        <v>398</v>
      </c>
      <c r="B264" s="119"/>
      <c r="C264" s="119"/>
      <c r="D264" s="119"/>
      <c r="E264" s="121"/>
      <c r="F264" s="131"/>
    </row>
    <row r="265" spans="1:6" ht="15.75" customHeight="1" x14ac:dyDescent="0.2">
      <c r="A265" s="134" t="s">
        <v>399</v>
      </c>
      <c r="B265" s="125">
        <f>SUM(A264)/1*100</f>
        <v>0</v>
      </c>
      <c r="C265" s="125">
        <f>SUM(B264)/1*100</f>
        <v>0</v>
      </c>
      <c r="D265" s="125">
        <f>SUM(C264)/1*100</f>
        <v>0</v>
      </c>
      <c r="E265" s="125">
        <f>SUM(D264)/1*100</f>
        <v>0</v>
      </c>
      <c r="F265" s="138">
        <f>SUM(E264)/1*100</f>
        <v>0</v>
      </c>
    </row>
    <row r="266" spans="1:6" ht="18" customHeight="1" x14ac:dyDescent="0.2">
      <c r="A266" s="143" t="s">
        <v>400</v>
      </c>
      <c r="B266" s="627" t="s">
        <v>2701</v>
      </c>
      <c r="C266" s="537"/>
      <c r="D266" s="537"/>
      <c r="E266" s="537"/>
      <c r="F266" s="628"/>
    </row>
    <row r="267" spans="1:6" ht="15.75" customHeight="1" x14ac:dyDescent="0.2">
      <c r="A267" s="33" t="s">
        <v>401</v>
      </c>
      <c r="B267" s="119"/>
      <c r="C267" s="119"/>
      <c r="D267" s="119"/>
      <c r="E267" s="121"/>
      <c r="F267" s="131"/>
    </row>
    <row r="268" spans="1:6" ht="15.75" customHeight="1" x14ac:dyDescent="0.2">
      <c r="A268" s="33" t="s">
        <v>402</v>
      </c>
      <c r="B268" s="119"/>
      <c r="C268" s="119"/>
      <c r="D268" s="119"/>
      <c r="E268" s="121"/>
      <c r="F268" s="131"/>
    </row>
    <row r="269" spans="1:6" ht="13.5" customHeight="1" x14ac:dyDescent="0.2">
      <c r="A269" s="33" t="s">
        <v>403</v>
      </c>
      <c r="B269" s="119"/>
      <c r="C269" s="119"/>
      <c r="D269" s="119"/>
      <c r="E269" s="121"/>
      <c r="F269" s="131"/>
    </row>
    <row r="270" spans="1:6" ht="15.75" customHeight="1" x14ac:dyDescent="0.2">
      <c r="A270" s="33" t="s">
        <v>404</v>
      </c>
      <c r="B270" s="119"/>
      <c r="C270" s="119"/>
      <c r="D270" s="119"/>
      <c r="E270" s="121"/>
      <c r="F270" s="131"/>
    </row>
    <row r="271" spans="1:6" ht="15.75" customHeight="1" x14ac:dyDescent="0.2">
      <c r="A271" s="33" t="s">
        <v>405</v>
      </c>
      <c r="B271" s="119"/>
      <c r="C271" s="119"/>
      <c r="D271" s="119"/>
      <c r="E271" s="121"/>
      <c r="F271" s="131"/>
    </row>
    <row r="272" spans="1:6" ht="15.75" customHeight="1" x14ac:dyDescent="0.2">
      <c r="A272" s="134" t="s">
        <v>406</v>
      </c>
      <c r="B272" s="125">
        <f>SUM(B267:B271)/5*100</f>
        <v>0</v>
      </c>
      <c r="C272" s="125">
        <f>SUM(C267:C271)/5*100</f>
        <v>0</v>
      </c>
      <c r="D272" s="125">
        <f>SUM(D267:D271)/5*100</f>
        <v>0</v>
      </c>
      <c r="E272" s="125">
        <f>SUM(E267:E271)/5*100</f>
        <v>0</v>
      </c>
      <c r="F272" s="138">
        <f>SUM(F267:F271)/5*100</f>
        <v>0</v>
      </c>
    </row>
    <row r="273" spans="1:6" ht="18" customHeight="1" x14ac:dyDescent="0.2">
      <c r="A273" s="136" t="s">
        <v>407</v>
      </c>
      <c r="B273" s="627" t="s">
        <v>2701</v>
      </c>
      <c r="C273" s="537"/>
      <c r="D273" s="537"/>
      <c r="E273" s="537"/>
      <c r="F273" s="628"/>
    </row>
    <row r="274" spans="1:6" ht="15.75" customHeight="1" x14ac:dyDescent="0.2">
      <c r="A274" s="33" t="s">
        <v>408</v>
      </c>
      <c r="B274" s="119"/>
      <c r="C274" s="119"/>
      <c r="D274" s="119"/>
      <c r="E274" s="121"/>
      <c r="F274" s="131"/>
    </row>
    <row r="275" spans="1:6" ht="15.75" customHeight="1" x14ac:dyDescent="0.2">
      <c r="A275" s="134" t="s">
        <v>409</v>
      </c>
      <c r="B275" s="125">
        <f>SUM(B274)/1*100</f>
        <v>0</v>
      </c>
      <c r="C275" s="125">
        <f>SUM(C274)/1*100</f>
        <v>0</v>
      </c>
      <c r="D275" s="125">
        <f>SUM(D274)/1*100</f>
        <v>0</v>
      </c>
      <c r="E275" s="125">
        <f>SUM(E274)/1*100</f>
        <v>0</v>
      </c>
      <c r="F275" s="138">
        <f>SUM(F274)/1*100</f>
        <v>0</v>
      </c>
    </row>
    <row r="276" spans="1:6" ht="18" customHeight="1" x14ac:dyDescent="0.2">
      <c r="A276" s="136" t="s">
        <v>410</v>
      </c>
      <c r="B276" s="627" t="s">
        <v>2701</v>
      </c>
      <c r="C276" s="537"/>
      <c r="D276" s="537"/>
      <c r="E276" s="537"/>
      <c r="F276" s="628"/>
    </row>
    <row r="277" spans="1:6" ht="15.75" customHeight="1" x14ac:dyDescent="0.2">
      <c r="A277" s="33" t="s">
        <v>411</v>
      </c>
      <c r="B277" s="119"/>
      <c r="C277" s="119"/>
      <c r="D277" s="119"/>
      <c r="E277" s="121"/>
      <c r="F277" s="131"/>
    </row>
    <row r="278" spans="1:6" ht="15.75" customHeight="1" x14ac:dyDescent="0.2">
      <c r="A278" s="134" t="s">
        <v>412</v>
      </c>
      <c r="B278" s="125">
        <f>SUM(B277)/1*100</f>
        <v>0</v>
      </c>
      <c r="C278" s="125">
        <f>SUM(C277)/1*100</f>
        <v>0</v>
      </c>
      <c r="D278" s="125">
        <f>SUM(D277)/1*100</f>
        <v>0</v>
      </c>
      <c r="E278" s="125">
        <f>SUM(E277)/1*100</f>
        <v>0</v>
      </c>
      <c r="F278" s="138">
        <f>SUM(F277)/1*100</f>
        <v>0</v>
      </c>
    </row>
    <row r="279" spans="1:6" ht="18" customHeight="1" x14ac:dyDescent="0.2">
      <c r="A279" s="136" t="s">
        <v>413</v>
      </c>
      <c r="B279" s="627" t="s">
        <v>2701</v>
      </c>
      <c r="C279" s="537"/>
      <c r="D279" s="537"/>
      <c r="E279" s="537"/>
      <c r="F279" s="628"/>
    </row>
    <row r="280" spans="1:6" ht="15.75" customHeight="1" x14ac:dyDescent="0.2">
      <c r="A280" s="33" t="s">
        <v>414</v>
      </c>
      <c r="B280" s="119"/>
      <c r="C280" s="119"/>
      <c r="D280" s="119"/>
      <c r="E280" s="121"/>
      <c r="F280" s="131"/>
    </row>
    <row r="281" spans="1:6" ht="15.75" customHeight="1" x14ac:dyDescent="0.2">
      <c r="A281" s="33" t="s">
        <v>415</v>
      </c>
      <c r="B281" s="119"/>
      <c r="C281" s="119"/>
      <c r="D281" s="119"/>
      <c r="E281" s="121"/>
      <c r="F281" s="131"/>
    </row>
    <row r="282" spans="1:6" ht="15.75" customHeight="1" x14ac:dyDescent="0.2">
      <c r="A282" s="134" t="s">
        <v>416</v>
      </c>
      <c r="B282" s="125">
        <f>SUM(B280:B281)/1*100</f>
        <v>0</v>
      </c>
      <c r="C282" s="125">
        <f>SUM(C280:C281)/1*100</f>
        <v>0</v>
      </c>
      <c r="D282" s="125">
        <f>SUM(D280:D281)/1*100</f>
        <v>0</v>
      </c>
      <c r="E282" s="125">
        <f>SUM(E280:E281)/1*100</f>
        <v>0</v>
      </c>
      <c r="F282" s="138">
        <f>SUM(F280:F281)/1*100</f>
        <v>0</v>
      </c>
    </row>
    <row r="283" spans="1:6" ht="18" customHeight="1" x14ac:dyDescent="0.2">
      <c r="A283" s="136" t="s">
        <v>417</v>
      </c>
      <c r="B283" s="627" t="s">
        <v>2701</v>
      </c>
      <c r="C283" s="537"/>
      <c r="D283" s="537"/>
      <c r="E283" s="537"/>
      <c r="F283" s="628"/>
    </row>
    <row r="284" spans="1:6" ht="15.75" customHeight="1" x14ac:dyDescent="0.2">
      <c r="A284" s="33" t="s">
        <v>418</v>
      </c>
      <c r="B284" s="119"/>
      <c r="C284" s="119"/>
      <c r="D284" s="119"/>
      <c r="E284" s="121"/>
      <c r="F284" s="131"/>
    </row>
    <row r="285" spans="1:6" ht="15.75" customHeight="1" x14ac:dyDescent="0.2">
      <c r="A285" s="134" t="s">
        <v>419</v>
      </c>
      <c r="B285" s="125">
        <f>SUM(B284)/1*100</f>
        <v>0</v>
      </c>
      <c r="C285" s="125">
        <f>SUM(C284)/1*100</f>
        <v>0</v>
      </c>
      <c r="D285" s="125">
        <f>SUM(D284)/1*100</f>
        <v>0</v>
      </c>
      <c r="E285" s="125">
        <f>SUM(E284)/1*100</f>
        <v>0</v>
      </c>
      <c r="F285" s="138">
        <f>SUM(F284)/1*100</f>
        <v>0</v>
      </c>
    </row>
    <row r="286" spans="1:6" ht="18" customHeight="1" x14ac:dyDescent="0.2">
      <c r="A286" s="136" t="s">
        <v>420</v>
      </c>
      <c r="B286" s="627" t="s">
        <v>2701</v>
      </c>
      <c r="C286" s="537"/>
      <c r="D286" s="537"/>
      <c r="E286" s="537"/>
      <c r="F286" s="628"/>
    </row>
    <row r="287" spans="1:6" ht="15.75" customHeight="1" x14ac:dyDescent="0.2">
      <c r="A287" s="33" t="s">
        <v>421</v>
      </c>
      <c r="B287" s="119"/>
      <c r="C287" s="119"/>
      <c r="D287" s="119"/>
      <c r="E287" s="121"/>
      <c r="F287" s="131"/>
    </row>
    <row r="288" spans="1:6" ht="15.75" customHeight="1" x14ac:dyDescent="0.2">
      <c r="A288" s="134" t="s">
        <v>422</v>
      </c>
      <c r="B288" s="125">
        <f>SUM(B287)/1*100</f>
        <v>0</v>
      </c>
      <c r="C288" s="125">
        <f>SUM(C287)/1*100</f>
        <v>0</v>
      </c>
      <c r="D288" s="125">
        <f>SUM(D287)/1*100</f>
        <v>0</v>
      </c>
      <c r="E288" s="125">
        <f>SUM(E287)/1*100</f>
        <v>0</v>
      </c>
      <c r="F288" s="138">
        <f>SUM(F287)/1*100</f>
        <v>0</v>
      </c>
    </row>
    <row r="289" spans="1:6" ht="18" customHeight="1" x14ac:dyDescent="0.2">
      <c r="A289" s="136" t="s">
        <v>423</v>
      </c>
      <c r="B289" s="627" t="s">
        <v>2701</v>
      </c>
      <c r="C289" s="537"/>
      <c r="D289" s="537"/>
      <c r="E289" s="537"/>
      <c r="F289" s="628"/>
    </row>
    <row r="290" spans="1:6" ht="15.75" customHeight="1" x14ac:dyDescent="0.2">
      <c r="A290" s="33" t="s">
        <v>424</v>
      </c>
      <c r="B290" s="119"/>
      <c r="C290" s="119"/>
      <c r="D290" s="119"/>
      <c r="E290" s="121"/>
      <c r="F290" s="131"/>
    </row>
    <row r="291" spans="1:6" ht="15.75" customHeight="1" x14ac:dyDescent="0.2">
      <c r="A291" s="33" t="s">
        <v>425</v>
      </c>
      <c r="B291" s="119"/>
      <c r="C291" s="119"/>
      <c r="D291" s="119"/>
      <c r="E291" s="121"/>
      <c r="F291" s="131"/>
    </row>
    <row r="292" spans="1:6" ht="15.75" customHeight="1" x14ac:dyDescent="0.2">
      <c r="A292" s="33" t="s">
        <v>426</v>
      </c>
      <c r="B292" s="119"/>
      <c r="C292" s="119"/>
      <c r="D292" s="119"/>
      <c r="E292" s="121"/>
      <c r="F292" s="131"/>
    </row>
    <row r="293" spans="1:6" ht="15.75" customHeight="1" x14ac:dyDescent="0.2">
      <c r="A293" s="33" t="s">
        <v>427</v>
      </c>
      <c r="B293" s="119"/>
      <c r="C293" s="119"/>
      <c r="D293" s="119"/>
      <c r="E293" s="121"/>
      <c r="F293" s="131"/>
    </row>
    <row r="294" spans="1:6" ht="15.75" customHeight="1" x14ac:dyDescent="0.2">
      <c r="A294" s="33" t="s">
        <v>428</v>
      </c>
      <c r="B294" s="119"/>
      <c r="C294" s="119"/>
      <c r="D294" s="119"/>
      <c r="E294" s="121"/>
      <c r="F294" s="131"/>
    </row>
    <row r="295" spans="1:6" ht="15.75" customHeight="1" x14ac:dyDescent="0.2">
      <c r="A295" s="33" t="s">
        <v>429</v>
      </c>
      <c r="B295" s="119"/>
      <c r="C295" s="119"/>
      <c r="D295" s="119"/>
      <c r="E295" s="121"/>
      <c r="F295" s="131"/>
    </row>
    <row r="296" spans="1:6" ht="15.75" customHeight="1" x14ac:dyDescent="0.2">
      <c r="A296" s="134" t="s">
        <v>430</v>
      </c>
      <c r="B296" s="125">
        <f>SUM(B290:B295)/1*100</f>
        <v>0</v>
      </c>
      <c r="C296" s="125">
        <f>SUM(C290:C295)/1*100</f>
        <v>0</v>
      </c>
      <c r="D296" s="125">
        <f>SUM(D290:D295)/1*100</f>
        <v>0</v>
      </c>
      <c r="E296" s="125">
        <f>SUM(E290:E295)/1*100</f>
        <v>0</v>
      </c>
      <c r="F296" s="138">
        <f>SUM(F290:F295)/1*100</f>
        <v>0</v>
      </c>
    </row>
    <row r="297" spans="1:6" ht="18" customHeight="1" x14ac:dyDescent="0.2">
      <c r="A297" s="136" t="s">
        <v>431</v>
      </c>
      <c r="B297" s="627" t="s">
        <v>2701</v>
      </c>
      <c r="C297" s="537"/>
      <c r="D297" s="537"/>
      <c r="E297" s="537"/>
      <c r="F297" s="628"/>
    </row>
    <row r="298" spans="1:6" ht="15" customHeight="1" x14ac:dyDescent="0.2">
      <c r="A298" s="33" t="s">
        <v>432</v>
      </c>
      <c r="B298" s="119"/>
      <c r="C298" s="119"/>
      <c r="D298" s="119"/>
      <c r="E298" s="121"/>
      <c r="F298" s="131"/>
    </row>
    <row r="299" spans="1:6" ht="15.75" customHeight="1" x14ac:dyDescent="0.2">
      <c r="A299" s="33" t="s">
        <v>433</v>
      </c>
      <c r="B299" s="119"/>
      <c r="C299" s="119"/>
      <c r="D299" s="119"/>
      <c r="E299" s="121"/>
      <c r="F299" s="131"/>
    </row>
    <row r="300" spans="1:6" ht="15.75" customHeight="1" x14ac:dyDescent="0.2">
      <c r="A300" s="134" t="s">
        <v>434</v>
      </c>
      <c r="B300" s="125">
        <f>SUM(B298:B299)/2*100</f>
        <v>0</v>
      </c>
      <c r="C300" s="125">
        <f>SUM(C298:C299)/2*100</f>
        <v>0</v>
      </c>
      <c r="D300" s="125">
        <f>SUM(D298:D299)/2*100</f>
        <v>0</v>
      </c>
      <c r="E300" s="125">
        <f>SUM(E298:E299)/2*100</f>
        <v>0</v>
      </c>
      <c r="F300" s="138">
        <f>SUM(F298:F299)/2*100</f>
        <v>0</v>
      </c>
    </row>
    <row r="301" spans="1:6" ht="18" customHeight="1" x14ac:dyDescent="0.2">
      <c r="A301" s="136" t="s">
        <v>435</v>
      </c>
      <c r="B301" s="627" t="s">
        <v>2701</v>
      </c>
      <c r="C301" s="537"/>
      <c r="D301" s="537"/>
      <c r="E301" s="537"/>
      <c r="F301" s="628"/>
    </row>
    <row r="302" spans="1:6" ht="15.75" customHeight="1" x14ac:dyDescent="0.2">
      <c r="A302" s="33" t="s">
        <v>436</v>
      </c>
      <c r="B302" s="119"/>
      <c r="C302" s="119"/>
      <c r="D302" s="119"/>
      <c r="E302" s="121"/>
      <c r="F302" s="131"/>
    </row>
    <row r="303" spans="1:6" ht="15.75" customHeight="1" x14ac:dyDescent="0.2">
      <c r="A303" s="33" t="s">
        <v>437</v>
      </c>
      <c r="B303" s="119"/>
      <c r="C303" s="119"/>
      <c r="D303" s="119"/>
      <c r="E303" s="121"/>
      <c r="F303" s="131"/>
    </row>
    <row r="304" spans="1:6" ht="15.75" customHeight="1" x14ac:dyDescent="0.2">
      <c r="A304" s="33" t="s">
        <v>438</v>
      </c>
      <c r="B304" s="119"/>
      <c r="C304" s="119"/>
      <c r="D304" s="119"/>
      <c r="E304" s="121"/>
      <c r="F304" s="131"/>
    </row>
    <row r="305" spans="1:6" ht="15.75" customHeight="1" x14ac:dyDescent="0.2">
      <c r="A305" s="134" t="s">
        <v>439</v>
      </c>
      <c r="B305" s="125">
        <f>SUM(B302:B304)/3*100</f>
        <v>0</v>
      </c>
      <c r="C305" s="125">
        <f>SUM(C302:C304)/3*100</f>
        <v>0</v>
      </c>
      <c r="D305" s="125">
        <f>SUM(D302:D304)/3*100</f>
        <v>0</v>
      </c>
      <c r="E305" s="125">
        <f>SUM(E302:E304)/3*100</f>
        <v>0</v>
      </c>
      <c r="F305" s="138">
        <f>SUM(F302:F304)/3*100</f>
        <v>0</v>
      </c>
    </row>
    <row r="306" spans="1:6" ht="18" customHeight="1" x14ac:dyDescent="0.2">
      <c r="A306" s="136" t="s">
        <v>440</v>
      </c>
      <c r="B306" s="627" t="s">
        <v>2701</v>
      </c>
      <c r="C306" s="537"/>
      <c r="D306" s="537"/>
      <c r="E306" s="537"/>
      <c r="F306" s="628"/>
    </row>
    <row r="307" spans="1:6" ht="15.75" customHeight="1" x14ac:dyDescent="0.2">
      <c r="A307" s="33" t="s">
        <v>441</v>
      </c>
      <c r="B307" s="119"/>
      <c r="C307" s="119"/>
      <c r="D307" s="119"/>
      <c r="E307" s="121"/>
      <c r="F307" s="131"/>
    </row>
    <row r="308" spans="1:6" ht="15.75" customHeight="1" x14ac:dyDescent="0.2">
      <c r="A308" s="134" t="s">
        <v>442</v>
      </c>
      <c r="B308" s="125">
        <f>SUM(B307)/1*100</f>
        <v>0</v>
      </c>
      <c r="C308" s="125">
        <f>SUM(C307)/1*100</f>
        <v>0</v>
      </c>
      <c r="D308" s="125">
        <f>SUM(D307)/1*100</f>
        <v>0</v>
      </c>
      <c r="E308" s="125">
        <f>SUM(E307)/1*100</f>
        <v>0</v>
      </c>
      <c r="F308" s="138">
        <f>SUM(F307)/1*100</f>
        <v>0</v>
      </c>
    </row>
    <row r="309" spans="1:6" ht="18" customHeight="1" x14ac:dyDescent="0.2">
      <c r="A309" s="136" t="s">
        <v>443</v>
      </c>
      <c r="B309" s="627" t="s">
        <v>2701</v>
      </c>
      <c r="C309" s="537"/>
      <c r="D309" s="537"/>
      <c r="E309" s="537"/>
      <c r="F309" s="628"/>
    </row>
    <row r="310" spans="1:6" ht="15.75" customHeight="1" x14ac:dyDescent="0.2">
      <c r="A310" s="33" t="s">
        <v>444</v>
      </c>
      <c r="B310" s="119"/>
      <c r="C310" s="119"/>
      <c r="D310" s="119"/>
      <c r="E310" s="121"/>
      <c r="F310" s="131"/>
    </row>
    <row r="311" spans="1:6" ht="15.75" customHeight="1" x14ac:dyDescent="0.2">
      <c r="A311" s="33" t="s">
        <v>445</v>
      </c>
      <c r="B311" s="119"/>
      <c r="C311" s="119"/>
      <c r="D311" s="119"/>
      <c r="E311" s="121"/>
      <c r="F311" s="131"/>
    </row>
    <row r="312" spans="1:6" ht="15.75" customHeight="1" x14ac:dyDescent="0.2">
      <c r="A312" s="33" t="s">
        <v>446</v>
      </c>
      <c r="B312" s="119"/>
      <c r="C312" s="119"/>
      <c r="D312" s="119"/>
      <c r="E312" s="121"/>
      <c r="F312" s="131"/>
    </row>
    <row r="313" spans="1:6" ht="15.75" customHeight="1" x14ac:dyDescent="0.2">
      <c r="A313" s="33" t="s">
        <v>447</v>
      </c>
      <c r="B313" s="119"/>
      <c r="C313" s="119"/>
      <c r="D313" s="119"/>
      <c r="E313" s="121"/>
      <c r="F313" s="131"/>
    </row>
    <row r="314" spans="1:6" ht="15.75" customHeight="1" x14ac:dyDescent="0.2">
      <c r="A314" s="33" t="s">
        <v>448</v>
      </c>
      <c r="B314" s="119"/>
      <c r="C314" s="119"/>
      <c r="D314" s="119"/>
      <c r="E314" s="121"/>
      <c r="F314" s="131"/>
    </row>
    <row r="315" spans="1:6" ht="15.75" customHeight="1" x14ac:dyDescent="0.2">
      <c r="A315" s="33" t="s">
        <v>449</v>
      </c>
      <c r="B315" s="119"/>
      <c r="C315" s="119"/>
      <c r="D315" s="119"/>
      <c r="E315" s="121"/>
      <c r="F315" s="131"/>
    </row>
    <row r="316" spans="1:6" ht="15" customHeight="1" x14ac:dyDescent="0.2">
      <c r="A316" s="33" t="s">
        <v>450</v>
      </c>
      <c r="B316" s="119"/>
      <c r="C316" s="119"/>
      <c r="D316" s="119"/>
      <c r="E316" s="121"/>
      <c r="F316" s="131"/>
    </row>
    <row r="317" spans="1:6" ht="15.75" customHeight="1" x14ac:dyDescent="0.2">
      <c r="A317" s="33" t="s">
        <v>451</v>
      </c>
      <c r="B317" s="119"/>
      <c r="C317" s="119"/>
      <c r="D317" s="119"/>
      <c r="E317" s="121"/>
      <c r="F317" s="131"/>
    </row>
    <row r="318" spans="1:6" ht="15.75" customHeight="1" x14ac:dyDescent="0.2">
      <c r="A318" s="134" t="s">
        <v>452</v>
      </c>
      <c r="B318" s="125">
        <f>SUM(B310:B317)/8*100</f>
        <v>0</v>
      </c>
      <c r="C318" s="125">
        <f>SUM(C310:C317)/8*100</f>
        <v>0</v>
      </c>
      <c r="D318" s="125">
        <f>SUM(D310:D317)/8*100</f>
        <v>0</v>
      </c>
      <c r="E318" s="125">
        <f>SUM(E310:E317)/8*100</f>
        <v>0</v>
      </c>
      <c r="F318" s="138">
        <f>SUM(F310:F317)/8*100</f>
        <v>0</v>
      </c>
    </row>
    <row r="319" spans="1:6" ht="18" customHeight="1" x14ac:dyDescent="0.2">
      <c r="A319" s="136" t="s">
        <v>453</v>
      </c>
      <c r="B319" s="627" t="s">
        <v>2701</v>
      </c>
      <c r="C319" s="537"/>
      <c r="D319" s="537"/>
      <c r="E319" s="537"/>
      <c r="F319" s="628"/>
    </row>
    <row r="320" spans="1:6" ht="15.75" customHeight="1" x14ac:dyDescent="0.2">
      <c r="A320" s="33" t="s">
        <v>454</v>
      </c>
      <c r="B320" s="119"/>
      <c r="C320" s="119"/>
      <c r="D320" s="119"/>
      <c r="E320" s="121"/>
      <c r="F320" s="131"/>
    </row>
    <row r="321" spans="1:6" ht="15.75" customHeight="1" x14ac:dyDescent="0.2">
      <c r="A321" s="33" t="s">
        <v>455</v>
      </c>
      <c r="B321" s="119"/>
      <c r="C321" s="119"/>
      <c r="D321" s="119"/>
      <c r="E321" s="121"/>
      <c r="F321" s="131"/>
    </row>
    <row r="322" spans="1:6" ht="15.75" customHeight="1" x14ac:dyDescent="0.2">
      <c r="A322" s="134" t="s">
        <v>456</v>
      </c>
      <c r="B322" s="125">
        <f>SUM(B320:B321)/2*100</f>
        <v>0</v>
      </c>
      <c r="C322" s="125">
        <f>SUM(C320:C321)/2*100</f>
        <v>0</v>
      </c>
      <c r="D322" s="125">
        <f>SUM(D320:D321)/2*100</f>
        <v>0</v>
      </c>
      <c r="E322" s="125">
        <f>SUM(E320:E321)/2*100</f>
        <v>0</v>
      </c>
      <c r="F322" s="138">
        <f>SUM(F320:F321)/2*100</f>
        <v>0</v>
      </c>
    </row>
    <row r="323" spans="1:6" ht="18" customHeight="1" x14ac:dyDescent="0.2">
      <c r="A323" s="136" t="s">
        <v>457</v>
      </c>
      <c r="B323" s="627" t="s">
        <v>2701</v>
      </c>
      <c r="C323" s="537"/>
      <c r="D323" s="537"/>
      <c r="E323" s="537"/>
      <c r="F323" s="628"/>
    </row>
    <row r="324" spans="1:6" ht="15.75" customHeight="1" x14ac:dyDescent="0.2">
      <c r="A324" s="33" t="s">
        <v>458</v>
      </c>
      <c r="B324" s="119"/>
      <c r="C324" s="119"/>
      <c r="D324" s="119"/>
      <c r="E324" s="121"/>
      <c r="F324" s="131"/>
    </row>
    <row r="325" spans="1:6" ht="13.5" customHeight="1" x14ac:dyDescent="0.2">
      <c r="A325" s="33" t="s">
        <v>459</v>
      </c>
      <c r="B325" s="119"/>
      <c r="C325" s="119"/>
      <c r="D325" s="119"/>
      <c r="E325" s="121"/>
      <c r="F325" s="131"/>
    </row>
    <row r="326" spans="1:6" ht="15.75" customHeight="1" x14ac:dyDescent="0.2">
      <c r="A326" s="33" t="s">
        <v>460</v>
      </c>
      <c r="B326" s="119"/>
      <c r="C326" s="119"/>
      <c r="D326" s="119"/>
      <c r="E326" s="121"/>
      <c r="F326" s="131"/>
    </row>
    <row r="327" spans="1:6" ht="15.75" customHeight="1" x14ac:dyDescent="0.2">
      <c r="A327" s="33" t="s">
        <v>461</v>
      </c>
      <c r="B327" s="119"/>
      <c r="C327" s="119"/>
      <c r="D327" s="119"/>
      <c r="E327" s="121"/>
      <c r="F327" s="131"/>
    </row>
    <row r="328" spans="1:6" ht="15.75" customHeight="1" x14ac:dyDescent="0.2">
      <c r="A328" s="33" t="s">
        <v>462</v>
      </c>
      <c r="B328" s="119"/>
      <c r="C328" s="119"/>
      <c r="D328" s="119"/>
      <c r="E328" s="121"/>
      <c r="F328" s="131"/>
    </row>
    <row r="329" spans="1:6" ht="15.75" customHeight="1" x14ac:dyDescent="0.2">
      <c r="A329" s="33" t="s">
        <v>463</v>
      </c>
      <c r="B329" s="119"/>
      <c r="C329" s="119"/>
      <c r="D329" s="119"/>
      <c r="E329" s="121"/>
      <c r="F329" s="131"/>
    </row>
    <row r="330" spans="1:6" ht="15.75" customHeight="1" x14ac:dyDescent="0.2">
      <c r="A330" s="134" t="s">
        <v>464</v>
      </c>
      <c r="B330" s="125">
        <f>SUM(B324:B329)/2*100</f>
        <v>0</v>
      </c>
      <c r="C330" s="125">
        <f>SUM(C324:C329)/2*100</f>
        <v>0</v>
      </c>
      <c r="D330" s="125">
        <f>SUM(D324:D329)/2*100</f>
        <v>0</v>
      </c>
      <c r="E330" s="125">
        <f>SUM(E324:E329)/2*100</f>
        <v>0</v>
      </c>
      <c r="F330" s="138">
        <f>SUM(F324:F329)/2*100</f>
        <v>0</v>
      </c>
    </row>
    <row r="331" spans="1:6" ht="18" customHeight="1" x14ac:dyDescent="0.2">
      <c r="A331" s="136" t="s">
        <v>465</v>
      </c>
      <c r="B331" s="627" t="s">
        <v>2701</v>
      </c>
      <c r="C331" s="537"/>
      <c r="D331" s="537"/>
      <c r="E331" s="537"/>
      <c r="F331" s="628"/>
    </row>
    <row r="332" spans="1:6" ht="15.75" customHeight="1" x14ac:dyDescent="0.2">
      <c r="A332" s="33" t="s">
        <v>466</v>
      </c>
      <c r="B332" s="119"/>
      <c r="C332" s="119"/>
      <c r="D332" s="119"/>
      <c r="E332" s="121"/>
      <c r="F332" s="131"/>
    </row>
    <row r="333" spans="1:6" ht="15.75" customHeight="1" x14ac:dyDescent="0.2">
      <c r="A333" s="33" t="s">
        <v>467</v>
      </c>
      <c r="B333" s="121"/>
      <c r="C333" s="121"/>
      <c r="D333" s="121"/>
      <c r="E333" s="121"/>
      <c r="F333" s="131"/>
    </row>
    <row r="334" spans="1:6" ht="15.75" customHeight="1" x14ac:dyDescent="0.2">
      <c r="A334" s="134" t="s">
        <v>468</v>
      </c>
      <c r="B334" s="125">
        <f>SUM(B332:B333)/2*100</f>
        <v>0</v>
      </c>
      <c r="C334" s="125">
        <f>SUM(C332:C333)/2*100</f>
        <v>0</v>
      </c>
      <c r="D334" s="125">
        <f>SUM(D332:D333)/2*100</f>
        <v>0</v>
      </c>
      <c r="E334" s="125">
        <f>SUM(E332:E333)/2*100</f>
        <v>0</v>
      </c>
      <c r="F334" s="138">
        <f>SUM(F332:F333)/2*100</f>
        <v>0</v>
      </c>
    </row>
    <row r="335" spans="1:6" ht="72.75" customHeight="1" thickBot="1" x14ac:dyDescent="0.25">
      <c r="A335" s="637" t="s">
        <v>2702</v>
      </c>
      <c r="B335" s="539"/>
      <c r="C335" s="539"/>
      <c r="D335" s="539"/>
      <c r="E335" s="539"/>
      <c r="F335" s="638"/>
    </row>
    <row r="336" spans="1:6" ht="96.75" customHeight="1" x14ac:dyDescent="0.25">
      <c r="A336" s="106"/>
      <c r="B336" s="106"/>
      <c r="C336" s="106"/>
      <c r="D336" s="106"/>
      <c r="E336" s="106"/>
      <c r="F336" s="106"/>
    </row>
    <row r="337" spans="1:6" ht="96.75" customHeight="1" x14ac:dyDescent="0.25">
      <c r="A337" s="106"/>
      <c r="B337" s="106"/>
      <c r="C337" s="106"/>
      <c r="D337" s="106"/>
      <c r="E337" s="106"/>
      <c r="F337" s="106"/>
    </row>
  </sheetData>
  <mergeCells count="54">
    <mergeCell ref="A1:F1"/>
    <mergeCell ref="B213:F213"/>
    <mergeCell ref="B185:F185"/>
    <mergeCell ref="B192:F192"/>
    <mergeCell ref="B201:F201"/>
    <mergeCell ref="B155:F155"/>
    <mergeCell ref="B158:F158"/>
    <mergeCell ref="B161:F161"/>
    <mergeCell ref="B168:F168"/>
    <mergeCell ref="B125:F125"/>
    <mergeCell ref="B129:F129"/>
    <mergeCell ref="B144:F144"/>
    <mergeCell ref="B108:F108"/>
    <mergeCell ref="B118:F118"/>
    <mergeCell ref="B121:F121"/>
    <mergeCell ref="B136:F136"/>
    <mergeCell ref="B323:F323"/>
    <mergeCell ref="B331:F331"/>
    <mergeCell ref="A335:F335"/>
    <mergeCell ref="B319:F319"/>
    <mergeCell ref="B306:F306"/>
    <mergeCell ref="B309:F309"/>
    <mergeCell ref="B216:F216"/>
    <mergeCell ref="B219:F219"/>
    <mergeCell ref="B297:F297"/>
    <mergeCell ref="B301:F301"/>
    <mergeCell ref="B279:F279"/>
    <mergeCell ref="B283:F283"/>
    <mergeCell ref="B286:F286"/>
    <mergeCell ref="B289:F289"/>
    <mergeCell ref="B225:F225"/>
    <mergeCell ref="B232:F232"/>
    <mergeCell ref="B245:F245"/>
    <mergeCell ref="B276:F276"/>
    <mergeCell ref="B273:F273"/>
    <mergeCell ref="B236:F236"/>
    <mergeCell ref="B251:F251"/>
    <mergeCell ref="B257:F257"/>
    <mergeCell ref="B263:F263"/>
    <mergeCell ref="B266:F266"/>
    <mergeCell ref="B6:F6"/>
    <mergeCell ref="B2:F2"/>
    <mergeCell ref="A4:F4"/>
    <mergeCell ref="B3:F3"/>
    <mergeCell ref="B150:F150"/>
    <mergeCell ref="B90:F90"/>
    <mergeCell ref="B16:F16"/>
    <mergeCell ref="B14:F14"/>
    <mergeCell ref="B21:F21"/>
    <mergeCell ref="A20:F20"/>
    <mergeCell ref="B27:F27"/>
    <mergeCell ref="B81:F81"/>
    <mergeCell ref="B41:F41"/>
    <mergeCell ref="B63:F63"/>
  </mergeCells>
  <printOptions horizontalCentered="1"/>
  <pageMargins left="0.19685039370078741" right="0.19685039370078741" top="0.78740157480314965" bottom="0.78740157480314965" header="0.11811023622047245" footer="0.11811023622047245"/>
  <pageSetup scale="66" orientation="portrait" horizontalDpi="0" verticalDpi="0"/>
  <headerFooter>
    <oddHeader>&amp;L&amp;G</oddHeader>
    <oddFooter>&amp;C&amp;"-,Bold"&amp;9&amp;K742332www.DrRitamarie.com&amp;"-,Regular"&amp;K000000 
 © Dr. Ritamarie Loscalzo, MS, DC, CCN, DACBN, Institute of Nutritional Endocrinology (INE)
Page &amp;P of &amp;N</oddFooter>
  </headerFooter>
  <rowBreaks count="5" manualBreakCount="5">
    <brk id="40" max="5" man="1"/>
    <brk id="80" max="5" man="1"/>
    <brk id="128" max="5" man="1"/>
    <brk id="184" max="5" man="1"/>
    <brk id="244" max="5" man="1"/>
  </rowBreaks>
  <drawing r:id="rId1"/>
  <legacyDrawingHF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election activeCell="B3" sqref="B3:F3"/>
    </sheetView>
  </sheetViews>
  <sheetFormatPr defaultColWidth="17.28515625" defaultRowHeight="15.75" customHeight="1" x14ac:dyDescent="0.2"/>
  <cols>
    <col min="1" max="1" width="39.140625" style="5" customWidth="1"/>
    <col min="2" max="6" width="9.140625" style="5" customWidth="1"/>
    <col min="7" max="16384" width="17.28515625" style="5"/>
  </cols>
  <sheetData>
    <row r="1" spans="1:6" ht="28.5" customHeight="1" thickBot="1" x14ac:dyDescent="0.25">
      <c r="A1" s="639" t="s">
        <v>2704</v>
      </c>
      <c r="B1" s="640"/>
      <c r="C1" s="640"/>
      <c r="D1" s="640"/>
      <c r="E1" s="640"/>
      <c r="F1" s="641"/>
    </row>
    <row r="2" spans="1:6" ht="27" customHeight="1" x14ac:dyDescent="0.2">
      <c r="A2" s="142" t="s">
        <v>0</v>
      </c>
      <c r="B2" s="607" t="str">
        <f>'Current Condition and Goals'!$B$2</f>
        <v>(enter client name)</v>
      </c>
      <c r="C2" s="632"/>
      <c r="D2" s="632"/>
      <c r="E2" s="632"/>
      <c r="F2" s="633"/>
    </row>
    <row r="3" spans="1:6" ht="23.25" customHeight="1" x14ac:dyDescent="0.2">
      <c r="A3" s="128" t="s">
        <v>10</v>
      </c>
      <c r="B3" s="540" t="str">
        <f>'Current Condition and Goals'!$D$2</f>
        <v>(enter coach name)</v>
      </c>
      <c r="C3" s="541"/>
      <c r="D3" s="541"/>
      <c r="E3" s="541"/>
      <c r="F3" s="635"/>
    </row>
    <row r="4" spans="1:6" ht="41.25" customHeight="1" x14ac:dyDescent="0.2">
      <c r="A4" s="146" t="s">
        <v>469</v>
      </c>
      <c r="B4" s="144" t="s">
        <v>470</v>
      </c>
      <c r="C4" s="144" t="s">
        <v>471</v>
      </c>
      <c r="D4" s="144" t="s">
        <v>472</v>
      </c>
      <c r="E4" s="144" t="s">
        <v>473</v>
      </c>
      <c r="F4" s="147" t="s">
        <v>474</v>
      </c>
    </row>
    <row r="5" spans="1:6" ht="15.75" customHeight="1" x14ac:dyDescent="0.2">
      <c r="A5" s="30" t="s">
        <v>475</v>
      </c>
      <c r="B5" s="25"/>
      <c r="C5" s="25"/>
      <c r="D5" s="25"/>
      <c r="E5" s="25"/>
      <c r="F5" s="31"/>
    </row>
    <row r="6" spans="1:6" ht="16.5" customHeight="1" x14ac:dyDescent="0.2">
      <c r="A6" s="148" t="s">
        <v>476</v>
      </c>
      <c r="B6" s="145">
        <f>'Exam Findings'!$B$19</f>
        <v>0</v>
      </c>
      <c r="C6" s="145">
        <f>'Exam Findings'!$C$19</f>
        <v>0</v>
      </c>
      <c r="D6" s="145">
        <f>'Exam Findings'!$D$19</f>
        <v>0</v>
      </c>
      <c r="E6" s="145">
        <f>'Exam Findings'!$E$19</f>
        <v>0</v>
      </c>
      <c r="F6" s="149">
        <f>'Exam Findings'!$F$19</f>
        <v>0</v>
      </c>
    </row>
    <row r="7" spans="1:6" ht="16.5" customHeight="1" x14ac:dyDescent="0.2">
      <c r="A7" s="148" t="s">
        <v>477</v>
      </c>
      <c r="B7" s="145">
        <f>'Exam Findings'!$B$26</f>
        <v>0</v>
      </c>
      <c r="C7" s="145">
        <f>'Exam Findings'!$C$26</f>
        <v>0</v>
      </c>
      <c r="D7" s="145">
        <f>'Exam Findings'!$D$26</f>
        <v>0</v>
      </c>
      <c r="E7" s="145">
        <f>'Exam Findings'!$E$26</f>
        <v>0</v>
      </c>
      <c r="F7" s="149">
        <f>'Exam Findings'!$F$26</f>
        <v>0</v>
      </c>
    </row>
    <row r="8" spans="1:6" ht="16.5" customHeight="1" x14ac:dyDescent="0.2">
      <c r="A8" s="148" t="s">
        <v>478</v>
      </c>
      <c r="B8" s="145">
        <f>'Exam Findings'!$B$40</f>
        <v>0</v>
      </c>
      <c r="C8" s="145">
        <f>'Exam Findings'!$C$40</f>
        <v>0</v>
      </c>
      <c r="D8" s="145">
        <f>'Exam Findings'!$D$40</f>
        <v>0</v>
      </c>
      <c r="E8" s="145">
        <f>'Exam Findings'!$E$40</f>
        <v>0</v>
      </c>
      <c r="F8" s="149">
        <f>'Exam Findings'!$F$40</f>
        <v>0</v>
      </c>
    </row>
    <row r="9" spans="1:6" ht="16.5" customHeight="1" x14ac:dyDescent="0.2">
      <c r="A9" s="148" t="s">
        <v>479</v>
      </c>
      <c r="B9" s="145">
        <f>'Exam Findings'!$B$62</f>
        <v>0</v>
      </c>
      <c r="C9" s="145">
        <f>'Exam Findings'!$C$62</f>
        <v>0</v>
      </c>
      <c r="D9" s="145">
        <f>'Exam Findings'!$D$62</f>
        <v>0</v>
      </c>
      <c r="E9" s="145">
        <f>'Exam Findings'!$E$62</f>
        <v>0</v>
      </c>
      <c r="F9" s="149">
        <f>'Exam Findings'!$F$62</f>
        <v>0</v>
      </c>
    </row>
    <row r="10" spans="1:6" ht="16.5" customHeight="1" x14ac:dyDescent="0.2">
      <c r="A10" s="148" t="s">
        <v>480</v>
      </c>
      <c r="B10" s="145">
        <f>'Exam Findings'!$B$80</f>
        <v>0</v>
      </c>
      <c r="C10" s="145">
        <f>'Exam Findings'!$C$80</f>
        <v>0</v>
      </c>
      <c r="D10" s="145">
        <f>'Exam Findings'!$D$80</f>
        <v>0</v>
      </c>
      <c r="E10" s="145">
        <f>'Exam Findings'!$E$80</f>
        <v>0</v>
      </c>
      <c r="F10" s="149">
        <f>'Exam Findings'!$F$80</f>
        <v>0</v>
      </c>
    </row>
    <row r="11" spans="1:6" ht="16.5" customHeight="1" x14ac:dyDescent="0.2">
      <c r="A11" s="148" t="s">
        <v>481</v>
      </c>
      <c r="B11" s="145">
        <f>'Exam Findings'!$B$80</f>
        <v>0</v>
      </c>
      <c r="C11" s="145">
        <f>'Exam Findings'!$C$80</f>
        <v>0</v>
      </c>
      <c r="D11" s="145">
        <f>'Exam Findings'!$D$80</f>
        <v>0</v>
      </c>
      <c r="E11" s="145">
        <f>'Exam Findings'!$E$80</f>
        <v>0</v>
      </c>
      <c r="F11" s="149">
        <f>'Exam Findings'!$F$80</f>
        <v>0</v>
      </c>
    </row>
    <row r="12" spans="1:6" ht="16.5" customHeight="1" x14ac:dyDescent="0.2">
      <c r="A12" s="148" t="s">
        <v>482</v>
      </c>
      <c r="B12" s="145">
        <f>'Exam Findings'!$B$89</f>
        <v>0</v>
      </c>
      <c r="C12" s="145">
        <f>'Exam Findings'!$C$89</f>
        <v>0</v>
      </c>
      <c r="D12" s="145">
        <f>'Exam Findings'!$D$89</f>
        <v>0</v>
      </c>
      <c r="E12" s="145">
        <f>'Exam Findings'!$E$89</f>
        <v>0</v>
      </c>
      <c r="F12" s="149">
        <f>'Exam Findings'!$F$89</f>
        <v>0</v>
      </c>
    </row>
    <row r="13" spans="1:6" ht="16.5" customHeight="1" x14ac:dyDescent="0.2">
      <c r="A13" s="148" t="s">
        <v>483</v>
      </c>
      <c r="B13" s="145">
        <f>'Exam Findings'!$B$107</f>
        <v>0</v>
      </c>
      <c r="C13" s="145">
        <f>'Exam Findings'!$C$107</f>
        <v>0</v>
      </c>
      <c r="D13" s="145">
        <f>'Exam Findings'!$D$107</f>
        <v>0</v>
      </c>
      <c r="E13" s="145">
        <f>'Exam Findings'!$E$107</f>
        <v>0</v>
      </c>
      <c r="F13" s="149">
        <f>'Exam Findings'!$F$107</f>
        <v>0</v>
      </c>
    </row>
    <row r="14" spans="1:6" ht="16.5" customHeight="1" x14ac:dyDescent="0.2">
      <c r="A14" s="148" t="s">
        <v>484</v>
      </c>
      <c r="B14" s="145">
        <f>'Exam Findings'!$B$117</f>
        <v>0</v>
      </c>
      <c r="C14" s="145">
        <f>'Exam Findings'!$C$117</f>
        <v>0</v>
      </c>
      <c r="D14" s="145">
        <f>'Exam Findings'!$D$117</f>
        <v>0</v>
      </c>
      <c r="E14" s="145">
        <f>'Exam Findings'!$E$117</f>
        <v>0</v>
      </c>
      <c r="F14" s="149">
        <f>'Exam Findings'!$F$117</f>
        <v>0</v>
      </c>
    </row>
    <row r="15" spans="1:6" ht="16.5" customHeight="1" x14ac:dyDescent="0.2">
      <c r="A15" s="148" t="s">
        <v>485</v>
      </c>
      <c r="B15" s="145">
        <f>'Exam Findings'!$B$120</f>
        <v>0</v>
      </c>
      <c r="C15" s="145">
        <f>'Exam Findings'!$C$120</f>
        <v>0</v>
      </c>
      <c r="D15" s="145">
        <f>'Exam Findings'!$D$120</f>
        <v>0</v>
      </c>
      <c r="E15" s="145">
        <f>'Exam Findings'!$E$120</f>
        <v>0</v>
      </c>
      <c r="F15" s="149">
        <f>'Exam Findings'!$F$120</f>
        <v>0</v>
      </c>
    </row>
    <row r="16" spans="1:6" ht="16.5" customHeight="1" x14ac:dyDescent="0.2">
      <c r="A16" s="148" t="s">
        <v>486</v>
      </c>
      <c r="B16" s="145">
        <f>'Exam Findings'!$B$124</f>
        <v>0</v>
      </c>
      <c r="C16" s="145">
        <f>'Exam Findings'!$C$124</f>
        <v>0</v>
      </c>
      <c r="D16" s="145">
        <f>'Exam Findings'!$D$124</f>
        <v>0</v>
      </c>
      <c r="E16" s="145">
        <f>'Exam Findings'!$E$124</f>
        <v>0</v>
      </c>
      <c r="F16" s="149">
        <f>'Exam Findings'!$F$124</f>
        <v>0</v>
      </c>
    </row>
    <row r="17" spans="1:6" ht="16.5" customHeight="1" x14ac:dyDescent="0.2">
      <c r="A17" s="148" t="s">
        <v>487</v>
      </c>
      <c r="B17" s="145">
        <f>'Exam Findings'!$B$128</f>
        <v>0</v>
      </c>
      <c r="C17" s="145">
        <f>'Exam Findings'!$C$128</f>
        <v>0</v>
      </c>
      <c r="D17" s="145">
        <f>'Exam Findings'!$D$128</f>
        <v>0</v>
      </c>
      <c r="E17" s="145">
        <f>'Exam Findings'!$E$128</f>
        <v>0</v>
      </c>
      <c r="F17" s="149">
        <f>'Exam Findings'!$F$128</f>
        <v>0</v>
      </c>
    </row>
    <row r="18" spans="1:6" ht="16.5" customHeight="1" x14ac:dyDescent="0.2">
      <c r="A18" s="148" t="s">
        <v>488</v>
      </c>
      <c r="B18" s="145">
        <f>'Exam Findings'!$B$135</f>
        <v>0</v>
      </c>
      <c r="C18" s="145">
        <f>'Exam Findings'!$C$135</f>
        <v>0</v>
      </c>
      <c r="D18" s="145">
        <f>'Exam Findings'!$D$135</f>
        <v>0</v>
      </c>
      <c r="E18" s="145">
        <f>'Exam Findings'!$E$135</f>
        <v>0</v>
      </c>
      <c r="F18" s="149">
        <f>'Exam Findings'!$F$135</f>
        <v>0</v>
      </c>
    </row>
    <row r="19" spans="1:6" ht="16.5" customHeight="1" x14ac:dyDescent="0.2">
      <c r="A19" s="148" t="s">
        <v>489</v>
      </c>
      <c r="B19" s="145">
        <f>'Exam Findings'!$B$143</f>
        <v>0</v>
      </c>
      <c r="C19" s="145">
        <f>'Exam Findings'!$C$143</f>
        <v>0</v>
      </c>
      <c r="D19" s="145">
        <f>'Exam Findings'!$D$143</f>
        <v>0</v>
      </c>
      <c r="E19" s="145">
        <f>'Exam Findings'!$E$143</f>
        <v>0</v>
      </c>
      <c r="F19" s="149">
        <f>'Exam Findings'!$F$143</f>
        <v>0</v>
      </c>
    </row>
    <row r="20" spans="1:6" ht="16.5" customHeight="1" x14ac:dyDescent="0.2">
      <c r="A20" s="148" t="s">
        <v>490</v>
      </c>
      <c r="B20" s="145">
        <f>'Exam Findings'!$B$149</f>
        <v>0</v>
      </c>
      <c r="C20" s="145">
        <f>'Exam Findings'!$C$149</f>
        <v>0</v>
      </c>
      <c r="D20" s="145">
        <f>'Exam Findings'!$D$149</f>
        <v>0</v>
      </c>
      <c r="E20" s="145">
        <f>'Exam Findings'!$E$149</f>
        <v>0</v>
      </c>
      <c r="F20" s="149">
        <f>'Exam Findings'!$F$149</f>
        <v>0</v>
      </c>
    </row>
    <row r="21" spans="1:6" ht="16.5" customHeight="1" x14ac:dyDescent="0.2">
      <c r="A21" s="148" t="s">
        <v>491</v>
      </c>
      <c r="B21" s="145">
        <f>'Exam Findings'!$B$154</f>
        <v>0</v>
      </c>
      <c r="C21" s="145">
        <f>'Exam Findings'!$C$154</f>
        <v>0</v>
      </c>
      <c r="D21" s="145">
        <f>'Exam Findings'!$D$154</f>
        <v>0</v>
      </c>
      <c r="E21" s="145">
        <f>'Exam Findings'!$E$154</f>
        <v>0</v>
      </c>
      <c r="F21" s="149">
        <f>'Exam Findings'!$F$154</f>
        <v>0</v>
      </c>
    </row>
    <row r="22" spans="1:6" ht="21" customHeight="1" x14ac:dyDescent="0.2">
      <c r="A22" s="148" t="s">
        <v>492</v>
      </c>
      <c r="B22" s="145">
        <f>'Exam Findings'!$B$157</f>
        <v>0</v>
      </c>
      <c r="C22" s="145">
        <f>'Exam Findings'!$C$157</f>
        <v>0</v>
      </c>
      <c r="D22" s="145">
        <f>'Exam Findings'!$D$157</f>
        <v>0</v>
      </c>
      <c r="E22" s="145">
        <f>'Exam Findings'!$E$157</f>
        <v>0</v>
      </c>
      <c r="F22" s="149">
        <f>'Exam Findings'!$F$157</f>
        <v>0</v>
      </c>
    </row>
    <row r="23" spans="1:6" ht="16.5" customHeight="1" x14ac:dyDescent="0.2">
      <c r="A23" s="148" t="s">
        <v>493</v>
      </c>
      <c r="B23" s="145">
        <f>'Exam Findings'!$B$160</f>
        <v>0</v>
      </c>
      <c r="C23" s="145">
        <f>'Exam Findings'!$C$160</f>
        <v>0</v>
      </c>
      <c r="D23" s="145">
        <f>'Exam Findings'!$D$160</f>
        <v>0</v>
      </c>
      <c r="E23" s="145">
        <f>'Exam Findings'!$E$160</f>
        <v>0</v>
      </c>
      <c r="F23" s="149">
        <f>'Exam Findings'!$F$160</f>
        <v>0</v>
      </c>
    </row>
    <row r="24" spans="1:6" ht="16.5" customHeight="1" x14ac:dyDescent="0.2">
      <c r="A24" s="148" t="s">
        <v>494</v>
      </c>
      <c r="B24" s="145">
        <f>'Exam Findings'!$B$167</f>
        <v>0</v>
      </c>
      <c r="C24" s="145">
        <f>'Exam Findings'!$C$167</f>
        <v>0</v>
      </c>
      <c r="D24" s="145">
        <f>'Exam Findings'!$D$167</f>
        <v>0</v>
      </c>
      <c r="E24" s="145">
        <f>'Exam Findings'!$E$167</f>
        <v>0</v>
      </c>
      <c r="F24" s="149">
        <f>'Exam Findings'!$F$167</f>
        <v>0</v>
      </c>
    </row>
    <row r="25" spans="1:6" ht="16.5" customHeight="1" x14ac:dyDescent="0.2">
      <c r="A25" s="148" t="s">
        <v>495</v>
      </c>
      <c r="B25" s="145">
        <f>'Exam Findings'!$B$184</f>
        <v>0</v>
      </c>
      <c r="C25" s="145">
        <f>'Exam Findings'!$C$184</f>
        <v>0</v>
      </c>
      <c r="D25" s="145">
        <f>'Exam Findings'!$D$184</f>
        <v>0</v>
      </c>
      <c r="E25" s="145">
        <f>'Exam Findings'!$E$184</f>
        <v>0</v>
      </c>
      <c r="F25" s="149">
        <f>'Exam Findings'!$F$184</f>
        <v>0</v>
      </c>
    </row>
    <row r="26" spans="1:6" ht="16.5" customHeight="1" x14ac:dyDescent="0.2">
      <c r="A26" s="148" t="s">
        <v>496</v>
      </c>
      <c r="B26" s="145">
        <f>'Exam Findings'!$B$191</f>
        <v>0</v>
      </c>
      <c r="C26" s="145">
        <f>'Exam Findings'!$C$191</f>
        <v>0</v>
      </c>
      <c r="D26" s="145">
        <f>'Exam Findings'!$D$191</f>
        <v>0</v>
      </c>
      <c r="E26" s="145">
        <f>'Exam Findings'!$E$191</f>
        <v>0</v>
      </c>
      <c r="F26" s="149">
        <f>'Exam Findings'!$F$191</f>
        <v>0</v>
      </c>
    </row>
    <row r="27" spans="1:6" ht="16.5" customHeight="1" x14ac:dyDescent="0.2">
      <c r="A27" s="148" t="s">
        <v>497</v>
      </c>
      <c r="B27" s="145">
        <f>'Exam Findings'!$B$200</f>
        <v>0</v>
      </c>
      <c r="C27" s="145">
        <f>'Exam Findings'!$C$200</f>
        <v>0</v>
      </c>
      <c r="D27" s="145">
        <f>'Exam Findings'!$D$200</f>
        <v>0</v>
      </c>
      <c r="E27" s="145">
        <f>'Exam Findings'!$E$200</f>
        <v>0</v>
      </c>
      <c r="F27" s="149">
        <f>'Exam Findings'!$F$200</f>
        <v>0</v>
      </c>
    </row>
    <row r="28" spans="1:6" ht="16.5" customHeight="1" x14ac:dyDescent="0.2">
      <c r="A28" s="148" t="s">
        <v>498</v>
      </c>
      <c r="B28" s="145">
        <f>'Exam Findings'!$B$212</f>
        <v>0</v>
      </c>
      <c r="C28" s="145">
        <f>'Exam Findings'!$C$212</f>
        <v>0</v>
      </c>
      <c r="D28" s="145">
        <f>'Exam Findings'!$D$212</f>
        <v>0</v>
      </c>
      <c r="E28" s="145">
        <f>'Exam Findings'!$E$212</f>
        <v>0</v>
      </c>
      <c r="F28" s="149">
        <f>'Exam Findings'!$F$212</f>
        <v>0</v>
      </c>
    </row>
    <row r="29" spans="1:6" ht="16.5" customHeight="1" x14ac:dyDescent="0.2">
      <c r="A29" s="148" t="s">
        <v>499</v>
      </c>
      <c r="B29" s="145">
        <f>'Exam Findings'!$B$215</f>
        <v>0</v>
      </c>
      <c r="C29" s="145">
        <f>'Exam Findings'!$C$215</f>
        <v>0</v>
      </c>
      <c r="D29" s="145">
        <f>'Exam Findings'!$D$215</f>
        <v>0</v>
      </c>
      <c r="E29" s="145">
        <f>'Exam Findings'!$E$215</f>
        <v>0</v>
      </c>
      <c r="F29" s="149">
        <f>'Exam Findings'!$F$215</f>
        <v>0</v>
      </c>
    </row>
    <row r="30" spans="1:6" ht="16.5" customHeight="1" x14ac:dyDescent="0.2">
      <c r="A30" s="148" t="s">
        <v>500</v>
      </c>
      <c r="B30" s="145">
        <f>'Exam Findings'!$B$218</f>
        <v>0</v>
      </c>
      <c r="C30" s="145">
        <f>'Exam Findings'!$C$218</f>
        <v>0</v>
      </c>
      <c r="D30" s="145">
        <f>'Exam Findings'!$D$218</f>
        <v>0</v>
      </c>
      <c r="E30" s="145">
        <f>'Exam Findings'!$E$218</f>
        <v>0</v>
      </c>
      <c r="F30" s="149">
        <f>'Exam Findings'!$F$218</f>
        <v>0</v>
      </c>
    </row>
    <row r="31" spans="1:6" ht="16.5" customHeight="1" x14ac:dyDescent="0.2">
      <c r="A31" s="148" t="s">
        <v>501</v>
      </c>
      <c r="B31" s="145">
        <f>'Exam Findings'!$B$224</f>
        <v>0</v>
      </c>
      <c r="C31" s="145">
        <f>'Exam Findings'!$C$224</f>
        <v>0</v>
      </c>
      <c r="D31" s="145">
        <f>'Exam Findings'!$D$224</f>
        <v>0</v>
      </c>
      <c r="E31" s="145">
        <f>'Exam Findings'!$E$224</f>
        <v>0</v>
      </c>
      <c r="F31" s="149">
        <f>'Exam Findings'!$F$224</f>
        <v>0</v>
      </c>
    </row>
    <row r="32" spans="1:6" ht="16.5" customHeight="1" x14ac:dyDescent="0.2">
      <c r="A32" s="148" t="s">
        <v>502</v>
      </c>
      <c r="B32" s="145">
        <f>'Exam Findings'!$B$231</f>
        <v>0</v>
      </c>
      <c r="C32" s="145">
        <f>'Exam Findings'!$C$231</f>
        <v>0</v>
      </c>
      <c r="D32" s="145">
        <f>'Exam Findings'!$D$231</f>
        <v>0</v>
      </c>
      <c r="E32" s="145">
        <f>'Exam Findings'!$E$231</f>
        <v>0</v>
      </c>
      <c r="F32" s="149">
        <f>'Exam Findings'!$F$231</f>
        <v>0</v>
      </c>
    </row>
    <row r="33" spans="1:6" ht="16.5" customHeight="1" x14ac:dyDescent="0.2">
      <c r="A33" s="148" t="s">
        <v>503</v>
      </c>
      <c r="B33" s="145">
        <f>'Exam Findings'!$B$235</f>
        <v>0</v>
      </c>
      <c r="C33" s="145">
        <f>'Exam Findings'!$C$235</f>
        <v>0</v>
      </c>
      <c r="D33" s="145">
        <f>'Exam Findings'!$D$235</f>
        <v>0</v>
      </c>
      <c r="E33" s="145">
        <f>'Exam Findings'!$E$235</f>
        <v>0</v>
      </c>
      <c r="F33" s="149">
        <f>'Exam Findings'!$F$235</f>
        <v>0</v>
      </c>
    </row>
    <row r="34" spans="1:6" ht="16.5" customHeight="1" x14ac:dyDescent="0.2">
      <c r="A34" s="148" t="s">
        <v>504</v>
      </c>
      <c r="B34" s="145">
        <f>'Exam Findings'!$B$244</f>
        <v>0</v>
      </c>
      <c r="C34" s="145">
        <f>'Exam Findings'!$C$244</f>
        <v>0</v>
      </c>
      <c r="D34" s="145">
        <f>'Exam Findings'!$D$244</f>
        <v>0</v>
      </c>
      <c r="E34" s="145">
        <f>'Exam Findings'!$E$244</f>
        <v>0</v>
      </c>
      <c r="F34" s="149">
        <f>'Exam Findings'!$F$244</f>
        <v>0</v>
      </c>
    </row>
    <row r="35" spans="1:6" ht="16.5" customHeight="1" x14ac:dyDescent="0.2">
      <c r="A35" s="148" t="s">
        <v>505</v>
      </c>
      <c r="B35" s="145">
        <f>'Exam Findings'!$B$250</f>
        <v>0</v>
      </c>
      <c r="C35" s="145">
        <f>'Exam Findings'!$C$250</f>
        <v>0</v>
      </c>
      <c r="D35" s="145">
        <f>'Exam Findings'!$D$250</f>
        <v>0</v>
      </c>
      <c r="E35" s="145">
        <f>'Exam Findings'!$E$250</f>
        <v>0</v>
      </c>
      <c r="F35" s="149">
        <f>'Exam Findings'!$F$250</f>
        <v>0</v>
      </c>
    </row>
    <row r="36" spans="1:6" ht="16.5" customHeight="1" x14ac:dyDescent="0.2">
      <c r="A36" s="148" t="s">
        <v>506</v>
      </c>
      <c r="B36" s="145">
        <f>'Exam Findings'!$B$256</f>
        <v>0</v>
      </c>
      <c r="C36" s="145">
        <f>'Exam Findings'!$C$256</f>
        <v>0</v>
      </c>
      <c r="D36" s="145">
        <f>'Exam Findings'!$D$256</f>
        <v>0</v>
      </c>
      <c r="E36" s="145">
        <f>'Exam Findings'!$E$256</f>
        <v>0</v>
      </c>
      <c r="F36" s="149">
        <f>'Exam Findings'!$F$256</f>
        <v>0</v>
      </c>
    </row>
    <row r="37" spans="1:6" ht="16.5" customHeight="1" x14ac:dyDescent="0.2">
      <c r="A37" s="148" t="s">
        <v>507</v>
      </c>
      <c r="B37" s="145">
        <f>'Exam Findings'!$B$262</f>
        <v>0</v>
      </c>
      <c r="C37" s="145">
        <f>'Exam Findings'!$C$262</f>
        <v>0</v>
      </c>
      <c r="D37" s="145">
        <f>'Exam Findings'!$D$262</f>
        <v>0</v>
      </c>
      <c r="E37" s="145">
        <f>'Exam Findings'!$E$262</f>
        <v>0</v>
      </c>
      <c r="F37" s="149">
        <f>'Exam Findings'!$F$262</f>
        <v>0</v>
      </c>
    </row>
    <row r="38" spans="1:6" ht="16.5" customHeight="1" x14ac:dyDescent="0.2">
      <c r="A38" s="148" t="s">
        <v>508</v>
      </c>
      <c r="B38" s="145">
        <f>'Exam Findings'!$D$265</f>
        <v>0</v>
      </c>
      <c r="C38" s="145">
        <f>'Exam Findings'!$D$265</f>
        <v>0</v>
      </c>
      <c r="D38" s="145">
        <f>'Exam Findings'!$D$265</f>
        <v>0</v>
      </c>
      <c r="E38" s="145">
        <f>'Exam Findings'!$E$265</f>
        <v>0</v>
      </c>
      <c r="F38" s="149">
        <f>'Exam Findings'!$F$265</f>
        <v>0</v>
      </c>
    </row>
    <row r="39" spans="1:6" ht="16.5" customHeight="1" x14ac:dyDescent="0.2">
      <c r="A39" s="148" t="s">
        <v>509</v>
      </c>
      <c r="B39" s="145">
        <f>'Exam Findings'!$B$272</f>
        <v>0</v>
      </c>
      <c r="C39" s="145">
        <f>'Exam Findings'!$C$272</f>
        <v>0</v>
      </c>
      <c r="D39" s="145">
        <f>'Exam Findings'!$D$272</f>
        <v>0</v>
      </c>
      <c r="E39" s="145">
        <f>'Exam Findings'!$E$272</f>
        <v>0</v>
      </c>
      <c r="F39" s="149">
        <f>'Exam Findings'!$F$272</f>
        <v>0</v>
      </c>
    </row>
    <row r="40" spans="1:6" ht="16.5" customHeight="1" x14ac:dyDescent="0.2">
      <c r="A40" s="148" t="s">
        <v>510</v>
      </c>
      <c r="B40" s="145">
        <f>'Exam Findings'!$B$275</f>
        <v>0</v>
      </c>
      <c r="C40" s="145">
        <f>'Exam Findings'!$C$275</f>
        <v>0</v>
      </c>
      <c r="D40" s="145">
        <f>'Exam Findings'!$D$275</f>
        <v>0</v>
      </c>
      <c r="E40" s="145">
        <f>'Exam Findings'!$E$275</f>
        <v>0</v>
      </c>
      <c r="F40" s="149">
        <f>'Exam Findings'!$F$275</f>
        <v>0</v>
      </c>
    </row>
    <row r="41" spans="1:6" ht="16.5" customHeight="1" x14ac:dyDescent="0.2">
      <c r="A41" s="148" t="s">
        <v>511</v>
      </c>
      <c r="B41" s="145">
        <f>'Exam Findings'!$B$278</f>
        <v>0</v>
      </c>
      <c r="C41" s="145">
        <f>'Exam Findings'!$C$278</f>
        <v>0</v>
      </c>
      <c r="D41" s="145">
        <f>'Exam Findings'!$D$278</f>
        <v>0</v>
      </c>
      <c r="E41" s="145">
        <f>'Exam Findings'!$E$278</f>
        <v>0</v>
      </c>
      <c r="F41" s="149">
        <f>'Exam Findings'!$F$278</f>
        <v>0</v>
      </c>
    </row>
    <row r="42" spans="1:6" ht="16.5" customHeight="1" x14ac:dyDescent="0.2">
      <c r="A42" s="148" t="s">
        <v>512</v>
      </c>
      <c r="B42" s="145">
        <f>'Exam Findings'!$B$282</f>
        <v>0</v>
      </c>
      <c r="C42" s="145">
        <f>'Exam Findings'!$C$282</f>
        <v>0</v>
      </c>
      <c r="D42" s="145">
        <f>'Exam Findings'!$D$282</f>
        <v>0</v>
      </c>
      <c r="E42" s="145">
        <f>'Exam Findings'!$E$282</f>
        <v>0</v>
      </c>
      <c r="F42" s="149">
        <f>'Exam Findings'!$F$282</f>
        <v>0</v>
      </c>
    </row>
    <row r="43" spans="1:6" ht="16.5" customHeight="1" x14ac:dyDescent="0.2">
      <c r="A43" s="148" t="s">
        <v>513</v>
      </c>
      <c r="B43" s="145">
        <f>'Exam Findings'!$B$285</f>
        <v>0</v>
      </c>
      <c r="C43" s="145">
        <f>'Exam Findings'!$C$285</f>
        <v>0</v>
      </c>
      <c r="D43" s="145">
        <f>'Exam Findings'!$D$285</f>
        <v>0</v>
      </c>
      <c r="E43" s="145">
        <f>'Exam Findings'!$E$285</f>
        <v>0</v>
      </c>
      <c r="F43" s="149">
        <f>'Exam Findings'!$F$285</f>
        <v>0</v>
      </c>
    </row>
    <row r="44" spans="1:6" ht="16.5" customHeight="1" x14ac:dyDescent="0.2">
      <c r="A44" s="148" t="s">
        <v>514</v>
      </c>
      <c r="B44" s="145">
        <f>'Exam Findings'!$B$288</f>
        <v>0</v>
      </c>
      <c r="C44" s="145">
        <f>'Exam Findings'!$C$288</f>
        <v>0</v>
      </c>
      <c r="D44" s="145">
        <f>'Exam Findings'!$D$288</f>
        <v>0</v>
      </c>
      <c r="E44" s="145">
        <f>'Exam Findings'!$E$288</f>
        <v>0</v>
      </c>
      <c r="F44" s="149">
        <f>'Exam Findings'!$F$288</f>
        <v>0</v>
      </c>
    </row>
    <row r="45" spans="1:6" ht="16.5" customHeight="1" x14ac:dyDescent="0.2">
      <c r="A45" s="148" t="s">
        <v>515</v>
      </c>
      <c r="B45" s="145">
        <f>'Exam Findings'!$E$296</f>
        <v>0</v>
      </c>
      <c r="C45" s="145">
        <f>'Exam Findings'!$E$296</f>
        <v>0</v>
      </c>
      <c r="D45" s="145">
        <f>'Exam Findings'!$E$296</f>
        <v>0</v>
      </c>
      <c r="E45" s="145">
        <f>'Exam Findings'!$E$296</f>
        <v>0</v>
      </c>
      <c r="F45" s="149">
        <f>'Exam Findings'!$F$296</f>
        <v>0</v>
      </c>
    </row>
    <row r="46" spans="1:6" ht="16.5" customHeight="1" x14ac:dyDescent="0.2">
      <c r="A46" s="148" t="s">
        <v>516</v>
      </c>
      <c r="B46" s="145">
        <f>'Exam Findings'!$B$300</f>
        <v>0</v>
      </c>
      <c r="C46" s="145">
        <f>'Exam Findings'!$C$300</f>
        <v>0</v>
      </c>
      <c r="D46" s="145">
        <f>'Exam Findings'!$D$300</f>
        <v>0</v>
      </c>
      <c r="E46" s="145">
        <f>'Exam Findings'!$E$300</f>
        <v>0</v>
      </c>
      <c r="F46" s="149">
        <f>'Exam Findings'!$F$300</f>
        <v>0</v>
      </c>
    </row>
    <row r="47" spans="1:6" ht="16.5" customHeight="1" x14ac:dyDescent="0.2">
      <c r="A47" s="148" t="s">
        <v>517</v>
      </c>
      <c r="B47" s="145">
        <f>'Exam Findings'!$B$305</f>
        <v>0</v>
      </c>
      <c r="C47" s="145">
        <f>'Exam Findings'!$C$305</f>
        <v>0</v>
      </c>
      <c r="D47" s="145">
        <f>'Exam Findings'!$D$305</f>
        <v>0</v>
      </c>
      <c r="E47" s="145">
        <f>'Exam Findings'!$E$305</f>
        <v>0</v>
      </c>
      <c r="F47" s="149">
        <f>'Exam Findings'!$F$305</f>
        <v>0</v>
      </c>
    </row>
    <row r="48" spans="1:6" ht="16.5" customHeight="1" x14ac:dyDescent="0.2">
      <c r="A48" s="148" t="s">
        <v>518</v>
      </c>
      <c r="B48" s="145">
        <f>'Exam Findings'!$B$308</f>
        <v>0</v>
      </c>
      <c r="C48" s="145">
        <f>'Exam Findings'!$C$308</f>
        <v>0</v>
      </c>
      <c r="D48" s="145">
        <f>'Exam Findings'!$D$308</f>
        <v>0</v>
      </c>
      <c r="E48" s="145">
        <f>'Exam Findings'!$E$308</f>
        <v>0</v>
      </c>
      <c r="F48" s="149">
        <f>'Exam Findings'!$F$308</f>
        <v>0</v>
      </c>
    </row>
    <row r="49" spans="1:6" ht="16.5" customHeight="1" x14ac:dyDescent="0.2">
      <c r="A49" s="148" t="s">
        <v>519</v>
      </c>
      <c r="B49" s="145">
        <f>'Exam Findings'!$B$318</f>
        <v>0</v>
      </c>
      <c r="C49" s="145">
        <f>'Exam Findings'!$C$318</f>
        <v>0</v>
      </c>
      <c r="D49" s="145">
        <f>'Exam Findings'!$D$318</f>
        <v>0</v>
      </c>
      <c r="E49" s="145">
        <f>'Exam Findings'!$E$318</f>
        <v>0</v>
      </c>
      <c r="F49" s="149">
        <f>'Exam Findings'!$F$318</f>
        <v>0</v>
      </c>
    </row>
    <row r="50" spans="1:6" ht="16.5" customHeight="1" x14ac:dyDescent="0.2">
      <c r="A50" s="148" t="s">
        <v>520</v>
      </c>
      <c r="B50" s="145">
        <f>'Exam Findings'!$B$322</f>
        <v>0</v>
      </c>
      <c r="C50" s="145">
        <f>'Exam Findings'!$C$322</f>
        <v>0</v>
      </c>
      <c r="D50" s="145">
        <f>'Exam Findings'!$D$322</f>
        <v>0</v>
      </c>
      <c r="E50" s="145">
        <f>'Exam Findings'!$E$322</f>
        <v>0</v>
      </c>
      <c r="F50" s="149">
        <f>'Exam Findings'!$F$322</f>
        <v>0</v>
      </c>
    </row>
    <row r="51" spans="1:6" ht="16.5" customHeight="1" x14ac:dyDescent="0.2">
      <c r="A51" s="148" t="s">
        <v>521</v>
      </c>
      <c r="B51" s="145">
        <f>'Exam Findings'!$B$330</f>
        <v>0</v>
      </c>
      <c r="C51" s="145">
        <f>'Exam Findings'!$C$330</f>
        <v>0</v>
      </c>
      <c r="D51" s="145">
        <f>'Exam Findings'!$D$330</f>
        <v>0</v>
      </c>
      <c r="E51" s="145">
        <f>'Exam Findings'!$E$330</f>
        <v>0</v>
      </c>
      <c r="F51" s="149">
        <f>'Exam Findings'!$F$330</f>
        <v>0</v>
      </c>
    </row>
    <row r="52" spans="1:6" ht="16.5" customHeight="1" thickBot="1" x14ac:dyDescent="0.25">
      <c r="A52" s="150" t="s">
        <v>522</v>
      </c>
      <c r="B52" s="151">
        <f>'Exam Findings'!$B$334</f>
        <v>0</v>
      </c>
      <c r="C52" s="151">
        <f>'Exam Findings'!$C$334</f>
        <v>0</v>
      </c>
      <c r="D52" s="151">
        <f>'Exam Findings'!$D$334</f>
        <v>0</v>
      </c>
      <c r="E52" s="151">
        <f>'Exam Findings'!$E$334</f>
        <v>0</v>
      </c>
      <c r="F52" s="152">
        <f>'Exam Findings'!$F$334</f>
        <v>0</v>
      </c>
    </row>
  </sheetData>
  <mergeCells count="3">
    <mergeCell ref="B2:F2"/>
    <mergeCell ref="B3:F3"/>
    <mergeCell ref="A1:F1"/>
  </mergeCells>
  <conditionalFormatting sqref="C25:C52">
    <cfRule type="cellIs" dxfId="1323" priority="1" stopIfTrue="1" operator="greaterThanOrEqual">
      <formula>50</formula>
    </cfRule>
  </conditionalFormatting>
  <conditionalFormatting sqref="C6">
    <cfRule type="cellIs" dxfId="1322" priority="2" stopIfTrue="1" operator="between">
      <formula>11</formula>
      <formula>25</formula>
    </cfRule>
  </conditionalFormatting>
  <conditionalFormatting sqref="C6">
    <cfRule type="cellIs" dxfId="1321" priority="3" stopIfTrue="1" operator="between">
      <formula>0</formula>
      <formula>10</formula>
    </cfRule>
  </conditionalFormatting>
  <conditionalFormatting sqref="C6">
    <cfRule type="cellIs" dxfId="1320" priority="4" stopIfTrue="1" operator="greaterThanOrEqual">
      <formula>50</formula>
    </cfRule>
  </conditionalFormatting>
  <conditionalFormatting sqref="C6">
    <cfRule type="cellIs" dxfId="1319" priority="5" stopIfTrue="1" operator="between">
      <formula>25</formula>
      <formula>50</formula>
    </cfRule>
  </conditionalFormatting>
  <conditionalFormatting sqref="C7:C24">
    <cfRule type="cellIs" dxfId="1318" priority="6" stopIfTrue="1" operator="between">
      <formula>11</formula>
      <formula>25</formula>
    </cfRule>
  </conditionalFormatting>
  <conditionalFormatting sqref="C7:C24">
    <cfRule type="cellIs" dxfId="1317" priority="7" stopIfTrue="1" operator="between">
      <formula>0</formula>
      <formula>10</formula>
    </cfRule>
  </conditionalFormatting>
  <conditionalFormatting sqref="C7:C24">
    <cfRule type="cellIs" dxfId="1316" priority="8" stopIfTrue="1" operator="greaterThanOrEqual">
      <formula>50</formula>
    </cfRule>
  </conditionalFormatting>
  <conditionalFormatting sqref="C7:C24">
    <cfRule type="cellIs" dxfId="1315" priority="9" stopIfTrue="1" operator="between">
      <formula>25</formula>
      <formula>50</formula>
    </cfRule>
  </conditionalFormatting>
  <conditionalFormatting sqref="C25:C52">
    <cfRule type="cellIs" dxfId="1314" priority="10" stopIfTrue="1" operator="between">
      <formula>11</formula>
      <formula>25</formula>
    </cfRule>
  </conditionalFormatting>
  <conditionalFormatting sqref="C25:C52">
    <cfRule type="cellIs" dxfId="1313" priority="11" stopIfTrue="1" operator="between">
      <formula>0</formula>
      <formula>10</formula>
    </cfRule>
  </conditionalFormatting>
  <conditionalFormatting sqref="C25:C52">
    <cfRule type="cellIs" dxfId="1312" priority="12" stopIfTrue="1" operator="between">
      <formula>25</formula>
      <formula>50</formula>
    </cfRule>
  </conditionalFormatting>
  <conditionalFormatting sqref="B25:B52">
    <cfRule type="cellIs" dxfId="1311" priority="13" stopIfTrue="1" operator="greaterThanOrEqual">
      <formula>50</formula>
    </cfRule>
  </conditionalFormatting>
  <conditionalFormatting sqref="B6">
    <cfRule type="cellIs" dxfId="1310" priority="14" stopIfTrue="1" operator="between">
      <formula>11</formula>
      <formula>25</formula>
    </cfRule>
  </conditionalFormatting>
  <conditionalFormatting sqref="B6">
    <cfRule type="cellIs" dxfId="1309" priority="15" stopIfTrue="1" operator="between">
      <formula>0</formula>
      <formula>10</formula>
    </cfRule>
  </conditionalFormatting>
  <conditionalFormatting sqref="B6">
    <cfRule type="cellIs" dxfId="1308" priority="16" stopIfTrue="1" operator="greaterThanOrEqual">
      <formula>50</formula>
    </cfRule>
  </conditionalFormatting>
  <conditionalFormatting sqref="B6">
    <cfRule type="cellIs" dxfId="1307" priority="17" stopIfTrue="1" operator="between">
      <formula>25</formula>
      <formula>50</formula>
    </cfRule>
  </conditionalFormatting>
  <conditionalFormatting sqref="B7:B24">
    <cfRule type="cellIs" dxfId="1306" priority="18" stopIfTrue="1" operator="between">
      <formula>11</formula>
      <formula>25</formula>
    </cfRule>
  </conditionalFormatting>
  <conditionalFormatting sqref="B7:B24">
    <cfRule type="cellIs" dxfId="1305" priority="19" stopIfTrue="1" operator="between">
      <formula>0</formula>
      <formula>10</formula>
    </cfRule>
  </conditionalFormatting>
  <conditionalFormatting sqref="B7:B24">
    <cfRule type="cellIs" dxfId="1304" priority="20" stopIfTrue="1" operator="greaterThanOrEqual">
      <formula>50</formula>
    </cfRule>
  </conditionalFormatting>
  <conditionalFormatting sqref="B7:B24">
    <cfRule type="cellIs" dxfId="1303" priority="21" stopIfTrue="1" operator="between">
      <formula>25</formula>
      <formula>50</formula>
    </cfRule>
  </conditionalFormatting>
  <conditionalFormatting sqref="B25:B52">
    <cfRule type="cellIs" dxfId="1302" priority="22" stopIfTrue="1" operator="between">
      <formula>11</formula>
      <formula>25</formula>
    </cfRule>
  </conditionalFormatting>
  <conditionalFormatting sqref="B25:B52">
    <cfRule type="cellIs" dxfId="1301" priority="23" stopIfTrue="1" operator="between">
      <formula>0</formula>
      <formula>10</formula>
    </cfRule>
  </conditionalFormatting>
  <conditionalFormatting sqref="B25:B52">
    <cfRule type="cellIs" dxfId="1300" priority="24" stopIfTrue="1" operator="between">
      <formula>25</formula>
      <formula>50</formula>
    </cfRule>
  </conditionalFormatting>
  <conditionalFormatting sqref="F25:F52">
    <cfRule type="cellIs" dxfId="1299" priority="25" stopIfTrue="1" operator="greaterThanOrEqual">
      <formula>50</formula>
    </cfRule>
  </conditionalFormatting>
  <conditionalFormatting sqref="D25:D52">
    <cfRule type="cellIs" dxfId="1298" priority="26" stopIfTrue="1" operator="greaterThanOrEqual">
      <formula>50</formula>
    </cfRule>
  </conditionalFormatting>
  <conditionalFormatting sqref="D6">
    <cfRule type="cellIs" dxfId="1297" priority="27" stopIfTrue="1" operator="between">
      <formula>11</formula>
      <formula>25</formula>
    </cfRule>
  </conditionalFormatting>
  <conditionalFormatting sqref="D6">
    <cfRule type="cellIs" dxfId="1296" priority="28" stopIfTrue="1" operator="between">
      <formula>0</formula>
      <formula>10</formula>
    </cfRule>
  </conditionalFormatting>
  <conditionalFormatting sqref="D6">
    <cfRule type="cellIs" dxfId="1295" priority="29" stopIfTrue="1" operator="greaterThanOrEqual">
      <formula>50</formula>
    </cfRule>
  </conditionalFormatting>
  <conditionalFormatting sqref="D6">
    <cfRule type="cellIs" dxfId="1294" priority="30" stopIfTrue="1" operator="between">
      <formula>25</formula>
      <formula>50</formula>
    </cfRule>
  </conditionalFormatting>
  <conditionalFormatting sqref="D7:D24">
    <cfRule type="cellIs" dxfId="1293" priority="31" stopIfTrue="1" operator="between">
      <formula>11</formula>
      <formula>25</formula>
    </cfRule>
  </conditionalFormatting>
  <conditionalFormatting sqref="D7:D24">
    <cfRule type="cellIs" dxfId="1292" priority="32" stopIfTrue="1" operator="between">
      <formula>0</formula>
      <formula>10</formula>
    </cfRule>
  </conditionalFormatting>
  <conditionalFormatting sqref="D7:D24">
    <cfRule type="cellIs" dxfId="1291" priority="33" stopIfTrue="1" operator="greaterThanOrEqual">
      <formula>50</formula>
    </cfRule>
  </conditionalFormatting>
  <conditionalFormatting sqref="D7:D24">
    <cfRule type="cellIs" dxfId="1290" priority="34" stopIfTrue="1" operator="between">
      <formula>25</formula>
      <formula>50</formula>
    </cfRule>
  </conditionalFormatting>
  <conditionalFormatting sqref="D25:D52">
    <cfRule type="cellIs" dxfId="1289" priority="35" stopIfTrue="1" operator="between">
      <formula>11</formula>
      <formula>25</formula>
    </cfRule>
  </conditionalFormatting>
  <conditionalFormatting sqref="D25:D52">
    <cfRule type="cellIs" dxfId="1288" priority="36" stopIfTrue="1" operator="between">
      <formula>0</formula>
      <formula>10</formula>
    </cfRule>
  </conditionalFormatting>
  <conditionalFormatting sqref="D25:D52">
    <cfRule type="cellIs" dxfId="1287" priority="37" stopIfTrue="1" operator="between">
      <formula>25</formula>
      <formula>50</formula>
    </cfRule>
  </conditionalFormatting>
  <conditionalFormatting sqref="E25:E52">
    <cfRule type="cellIs" dxfId="1286" priority="38" stopIfTrue="1" operator="greaterThanOrEqual">
      <formula>50</formula>
    </cfRule>
  </conditionalFormatting>
  <conditionalFormatting sqref="E6">
    <cfRule type="cellIs" dxfId="1285" priority="39" stopIfTrue="1" operator="between">
      <formula>11</formula>
      <formula>25</formula>
    </cfRule>
  </conditionalFormatting>
  <conditionalFormatting sqref="E6">
    <cfRule type="cellIs" dxfId="1284" priority="40" stopIfTrue="1" operator="between">
      <formula>0</formula>
      <formula>10</formula>
    </cfRule>
  </conditionalFormatting>
  <conditionalFormatting sqref="E6">
    <cfRule type="cellIs" dxfId="1283" priority="41" stopIfTrue="1" operator="greaterThanOrEqual">
      <formula>50</formula>
    </cfRule>
  </conditionalFormatting>
  <conditionalFormatting sqref="E6">
    <cfRule type="cellIs" dxfId="1282" priority="42" stopIfTrue="1" operator="between">
      <formula>25</formula>
      <formula>50</formula>
    </cfRule>
  </conditionalFormatting>
  <conditionalFormatting sqref="E7:E24">
    <cfRule type="cellIs" dxfId="1281" priority="43" stopIfTrue="1" operator="between">
      <formula>11</formula>
      <formula>25</formula>
    </cfRule>
  </conditionalFormatting>
  <conditionalFormatting sqref="E7:E24">
    <cfRule type="cellIs" dxfId="1280" priority="44" stopIfTrue="1" operator="between">
      <formula>0</formula>
      <formula>10</formula>
    </cfRule>
  </conditionalFormatting>
  <conditionalFormatting sqref="E7:E24">
    <cfRule type="cellIs" dxfId="1279" priority="45" stopIfTrue="1" operator="greaterThanOrEqual">
      <formula>50</formula>
    </cfRule>
  </conditionalFormatting>
  <conditionalFormatting sqref="E7:E24">
    <cfRule type="cellIs" dxfId="1278" priority="46" stopIfTrue="1" operator="between">
      <formula>25</formula>
      <formula>50</formula>
    </cfRule>
  </conditionalFormatting>
  <conditionalFormatting sqref="E25:E52">
    <cfRule type="cellIs" dxfId="1277" priority="47" stopIfTrue="1" operator="between">
      <formula>11</formula>
      <formula>25</formula>
    </cfRule>
  </conditionalFormatting>
  <conditionalFormatting sqref="E25:E52">
    <cfRule type="cellIs" dxfId="1276" priority="48" stopIfTrue="1" operator="between">
      <formula>0</formula>
      <formula>10</formula>
    </cfRule>
  </conditionalFormatting>
  <conditionalFormatting sqref="E25:E52">
    <cfRule type="cellIs" dxfId="1275" priority="49" stopIfTrue="1" operator="between">
      <formula>25</formula>
      <formula>50</formula>
    </cfRule>
  </conditionalFormatting>
  <conditionalFormatting sqref="F6">
    <cfRule type="cellIs" dxfId="1274" priority="50" stopIfTrue="1" operator="between">
      <formula>11</formula>
      <formula>25</formula>
    </cfRule>
  </conditionalFormatting>
  <conditionalFormatting sqref="F6">
    <cfRule type="cellIs" dxfId="1273" priority="51" stopIfTrue="1" operator="between">
      <formula>0</formula>
      <formula>10</formula>
    </cfRule>
  </conditionalFormatting>
  <conditionalFormatting sqref="F6">
    <cfRule type="cellIs" dxfId="1272" priority="52" stopIfTrue="1" operator="greaterThanOrEqual">
      <formula>50</formula>
    </cfRule>
  </conditionalFormatting>
  <conditionalFormatting sqref="F6">
    <cfRule type="cellIs" dxfId="1271" priority="53" stopIfTrue="1" operator="between">
      <formula>25</formula>
      <formula>50</formula>
    </cfRule>
  </conditionalFormatting>
  <conditionalFormatting sqref="F7:F24">
    <cfRule type="cellIs" dxfId="1270" priority="54" stopIfTrue="1" operator="between">
      <formula>11</formula>
      <formula>25</formula>
    </cfRule>
  </conditionalFormatting>
  <conditionalFormatting sqref="F7:F24">
    <cfRule type="cellIs" dxfId="1269" priority="55" stopIfTrue="1" operator="between">
      <formula>0</formula>
      <formula>10</formula>
    </cfRule>
  </conditionalFormatting>
  <conditionalFormatting sqref="F7:F24">
    <cfRule type="cellIs" dxfId="1268" priority="56" stopIfTrue="1" operator="greaterThanOrEqual">
      <formula>50</formula>
    </cfRule>
  </conditionalFormatting>
  <conditionalFormatting sqref="F7:F24">
    <cfRule type="cellIs" dxfId="1267" priority="57" stopIfTrue="1" operator="between">
      <formula>25</formula>
      <formula>50</formula>
    </cfRule>
  </conditionalFormatting>
  <conditionalFormatting sqref="F25:F52">
    <cfRule type="cellIs" dxfId="1266" priority="58" stopIfTrue="1" operator="between">
      <formula>11</formula>
      <formula>25</formula>
    </cfRule>
  </conditionalFormatting>
  <conditionalFormatting sqref="F25:F52">
    <cfRule type="cellIs" dxfId="1265" priority="59" stopIfTrue="1" operator="between">
      <formula>0</formula>
      <formula>10</formula>
    </cfRule>
  </conditionalFormatting>
  <conditionalFormatting sqref="F25:F52">
    <cfRule type="cellIs" dxfId="1264" priority="60" stopIfTrue="1" operator="between">
      <formula>25</formula>
      <formula>50</formula>
    </cfRule>
  </conditionalFormatting>
  <printOptions horizontalCentered="1"/>
  <pageMargins left="0.19685039370078741" right="0.19685039370078741" top="0.78740157480314965" bottom="0.78740157480314965" header="0.11811023622047245" footer="0.11811023622047245"/>
  <pageSetup orientation="portrait" horizontalDpi="0" verticalDpi="0"/>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5"/>
  <sheetViews>
    <sheetView workbookViewId="0">
      <pane xSplit="1" ySplit="7" topLeftCell="B15" activePane="bottomRight" state="frozen"/>
      <selection pane="topRight" activeCell="B1" sqref="B1"/>
      <selection pane="bottomLeft" activeCell="A8" sqref="A8"/>
      <selection pane="bottomRight" activeCell="H6" sqref="H6"/>
    </sheetView>
  </sheetViews>
  <sheetFormatPr defaultColWidth="17.28515625" defaultRowHeight="15.75" customHeight="1" x14ac:dyDescent="0.2"/>
  <cols>
    <col min="1" max="1" width="41.140625" style="253" customWidth="1"/>
    <col min="2" max="2" width="12.28515625" style="253" customWidth="1"/>
    <col min="3" max="4" width="7.7109375" style="253" customWidth="1"/>
    <col min="5" max="6" width="6.85546875" style="253" customWidth="1"/>
    <col min="7" max="7" width="11.7109375" style="253" customWidth="1"/>
    <col min="8" max="8" width="9.7109375" style="253" customWidth="1"/>
    <col min="9" max="9" width="11.7109375" style="253" customWidth="1"/>
    <col min="10" max="10" width="9.7109375" style="253" customWidth="1"/>
    <col min="11" max="11" width="11.7109375" style="253" customWidth="1"/>
    <col min="12" max="12" width="9.7109375" style="253" customWidth="1"/>
    <col min="13" max="13" width="11.7109375" style="253" customWidth="1"/>
    <col min="14" max="14" width="9.7109375" style="253" customWidth="1"/>
    <col min="15" max="15" width="11.7109375" style="253" customWidth="1"/>
    <col min="16" max="16" width="9.7109375" style="253" customWidth="1"/>
    <col min="17" max="17" width="11.7109375" style="253" customWidth="1"/>
    <col min="18" max="18" width="9.7109375" style="253" customWidth="1"/>
    <col min="19" max="19" width="11.7109375" style="253" customWidth="1"/>
    <col min="20" max="20" width="9.7109375" style="253" customWidth="1"/>
    <col min="21" max="21" width="11.7109375" style="253" customWidth="1"/>
    <col min="22" max="22" width="9.7109375" style="253" customWidth="1"/>
    <col min="23" max="23" width="11.7109375" style="253" customWidth="1"/>
    <col min="24" max="24" width="9.7109375" style="253" customWidth="1"/>
    <col min="25" max="25" width="11.7109375" style="253" customWidth="1"/>
    <col min="26" max="26" width="9.7109375" style="253" customWidth="1"/>
    <col min="27" max="27" width="11.7109375" style="253" customWidth="1"/>
    <col min="28" max="28" width="9.7109375" style="253" customWidth="1"/>
    <col min="29" max="29" width="11.7109375" style="253" customWidth="1"/>
    <col min="30" max="30" width="9.7109375" style="253" customWidth="1"/>
    <col min="31" max="31" width="30" style="253" customWidth="1"/>
    <col min="32" max="32" width="31.7109375" style="253" customWidth="1"/>
    <col min="33" max="33" width="36.7109375" style="253" customWidth="1"/>
    <col min="34" max="34" width="9.140625" style="253" customWidth="1"/>
    <col min="35" max="35" width="8.7109375" style="253" customWidth="1"/>
    <col min="36" max="16384" width="17.28515625" style="253"/>
  </cols>
  <sheetData>
    <row r="1" spans="1:35" ht="18.75" customHeight="1" thickBot="1" x14ac:dyDescent="0.3">
      <c r="A1" s="648" t="s">
        <v>2706</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50"/>
      <c r="AH1" s="252"/>
    </row>
    <row r="2" spans="1:35" ht="119.25" customHeight="1" x14ac:dyDescent="0.25">
      <c r="A2" s="651" t="s">
        <v>2718</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3"/>
      <c r="AH2" s="254"/>
    </row>
    <row r="3" spans="1:35" x14ac:dyDescent="0.25">
      <c r="A3" s="255" t="s">
        <v>0</v>
      </c>
      <c r="B3" s="645" t="str">
        <f>'Current Condition and Goals'!$B$2</f>
        <v>(enter client name)</v>
      </c>
      <c r="C3" s="646"/>
      <c r="D3" s="646"/>
      <c r="E3" s="646"/>
      <c r="F3" s="646"/>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5"/>
      <c r="AH3" s="256"/>
      <c r="AI3" s="256"/>
    </row>
    <row r="4" spans="1:35" x14ac:dyDescent="0.25">
      <c r="A4" s="255" t="s">
        <v>10</v>
      </c>
      <c r="B4" s="647" t="str">
        <f>'Current Condition and Goals'!$D$2</f>
        <v>(enter coach name)</v>
      </c>
      <c r="C4" s="646"/>
      <c r="D4" s="646"/>
      <c r="E4" s="646"/>
      <c r="F4" s="64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7"/>
      <c r="AH4" s="256"/>
      <c r="AI4" s="256"/>
    </row>
    <row r="5" spans="1:35" ht="15.75" customHeight="1" x14ac:dyDescent="0.25">
      <c r="A5" s="666" t="s">
        <v>523</v>
      </c>
      <c r="B5" s="302" t="s">
        <v>2707</v>
      </c>
      <c r="C5" s="664" t="s">
        <v>524</v>
      </c>
      <c r="D5" s="665"/>
      <c r="E5" s="664" t="s">
        <v>525</v>
      </c>
      <c r="F5" s="665"/>
      <c r="G5" s="662" t="s">
        <v>526</v>
      </c>
      <c r="H5" s="257" t="s">
        <v>527</v>
      </c>
      <c r="I5" s="662" t="s">
        <v>528</v>
      </c>
      <c r="J5" s="258" t="s">
        <v>529</v>
      </c>
      <c r="K5" s="662" t="s">
        <v>530</v>
      </c>
      <c r="L5" s="258" t="s">
        <v>531</v>
      </c>
      <c r="M5" s="662" t="s">
        <v>532</v>
      </c>
      <c r="N5" s="258" t="s">
        <v>533</v>
      </c>
      <c r="O5" s="662" t="s">
        <v>534</v>
      </c>
      <c r="P5" s="258" t="s">
        <v>535</v>
      </c>
      <c r="Q5" s="662" t="s">
        <v>536</v>
      </c>
      <c r="R5" s="258" t="s">
        <v>537</v>
      </c>
      <c r="S5" s="662" t="s">
        <v>538</v>
      </c>
      <c r="T5" s="258" t="s">
        <v>539</v>
      </c>
      <c r="U5" s="662" t="s">
        <v>540</v>
      </c>
      <c r="V5" s="258" t="s">
        <v>541</v>
      </c>
      <c r="W5" s="662" t="s">
        <v>542</v>
      </c>
      <c r="X5" s="258" t="s">
        <v>543</v>
      </c>
      <c r="Y5" s="662" t="s">
        <v>544</v>
      </c>
      <c r="Z5" s="258" t="s">
        <v>545</v>
      </c>
      <c r="AA5" s="662" t="s">
        <v>546</v>
      </c>
      <c r="AB5" s="258" t="s">
        <v>547</v>
      </c>
      <c r="AC5" s="662" t="s">
        <v>548</v>
      </c>
      <c r="AD5" s="258" t="s">
        <v>549</v>
      </c>
      <c r="AE5" s="658"/>
      <c r="AF5" s="659"/>
      <c r="AG5" s="259"/>
      <c r="AH5" s="260"/>
    </row>
    <row r="6" spans="1:35" s="263" customFormat="1" ht="33.75" customHeight="1" x14ac:dyDescent="0.2">
      <c r="A6" s="667"/>
      <c r="B6" s="303"/>
      <c r="C6" s="304" t="s">
        <v>550</v>
      </c>
      <c r="D6" s="304" t="s">
        <v>551</v>
      </c>
      <c r="E6" s="304" t="s">
        <v>552</v>
      </c>
      <c r="F6" s="304" t="s">
        <v>553</v>
      </c>
      <c r="G6" s="663"/>
      <c r="H6" s="257"/>
      <c r="I6" s="663"/>
      <c r="J6" s="257"/>
      <c r="K6" s="663"/>
      <c r="L6" s="257"/>
      <c r="M6" s="663"/>
      <c r="N6" s="257"/>
      <c r="O6" s="663"/>
      <c r="P6" s="257"/>
      <c r="Q6" s="663"/>
      <c r="R6" s="257"/>
      <c r="S6" s="663"/>
      <c r="T6" s="257"/>
      <c r="U6" s="663"/>
      <c r="V6" s="257"/>
      <c r="W6" s="663"/>
      <c r="X6" s="257"/>
      <c r="Y6" s="663"/>
      <c r="Z6" s="257"/>
      <c r="AA6" s="663"/>
      <c r="AB6" s="257"/>
      <c r="AC6" s="663"/>
      <c r="AD6" s="257"/>
      <c r="AE6" s="660" t="s">
        <v>554</v>
      </c>
      <c r="AF6" s="661"/>
      <c r="AG6" s="261"/>
      <c r="AH6" s="262"/>
    </row>
    <row r="7" spans="1:35" s="263" customFormat="1" ht="42" customHeight="1" x14ac:dyDescent="0.2">
      <c r="A7" s="322" t="s">
        <v>555</v>
      </c>
      <c r="B7" s="303"/>
      <c r="C7" s="304"/>
      <c r="D7" s="304"/>
      <c r="E7" s="304"/>
      <c r="F7" s="304"/>
      <c r="G7" s="264" t="s">
        <v>556</v>
      </c>
      <c r="H7" s="298" t="s">
        <v>557</v>
      </c>
      <c r="I7" s="264" t="s">
        <v>558</v>
      </c>
      <c r="J7" s="298" t="s">
        <v>559</v>
      </c>
      <c r="K7" s="264" t="s">
        <v>560</v>
      </c>
      <c r="L7" s="298" t="s">
        <v>561</v>
      </c>
      <c r="M7" s="264" t="s">
        <v>562</v>
      </c>
      <c r="N7" s="298" t="s">
        <v>563</v>
      </c>
      <c r="O7" s="264" t="s">
        <v>564</v>
      </c>
      <c r="P7" s="298" t="s">
        <v>565</v>
      </c>
      <c r="Q7" s="264" t="s">
        <v>566</v>
      </c>
      <c r="R7" s="298" t="s">
        <v>567</v>
      </c>
      <c r="S7" s="264" t="s">
        <v>568</v>
      </c>
      <c r="T7" s="298" t="s">
        <v>569</v>
      </c>
      <c r="U7" s="264" t="s">
        <v>570</v>
      </c>
      <c r="V7" s="298" t="s">
        <v>571</v>
      </c>
      <c r="W7" s="264" t="s">
        <v>572</v>
      </c>
      <c r="X7" s="298" t="s">
        <v>573</v>
      </c>
      <c r="Y7" s="264" t="s">
        <v>574</v>
      </c>
      <c r="Z7" s="298" t="s">
        <v>575</v>
      </c>
      <c r="AA7" s="264" t="s">
        <v>576</v>
      </c>
      <c r="AB7" s="298" t="s">
        <v>577</v>
      </c>
      <c r="AC7" s="264" t="s">
        <v>578</v>
      </c>
      <c r="AD7" s="298" t="s">
        <v>579</v>
      </c>
      <c r="AE7" s="265" t="s">
        <v>580</v>
      </c>
      <c r="AF7" s="265" t="s">
        <v>581</v>
      </c>
      <c r="AG7" s="266" t="s">
        <v>582</v>
      </c>
      <c r="AH7" s="262"/>
    </row>
    <row r="8" spans="1:35" ht="45" customHeight="1" x14ac:dyDescent="0.25">
      <c r="A8" s="323" t="s">
        <v>583</v>
      </c>
      <c r="B8" s="305" t="s">
        <v>584</v>
      </c>
      <c r="C8" s="306">
        <v>65</v>
      </c>
      <c r="D8" s="306">
        <v>110</v>
      </c>
      <c r="E8" s="306">
        <v>75</v>
      </c>
      <c r="F8" s="306">
        <v>89</v>
      </c>
      <c r="G8" s="270"/>
      <c r="H8" s="299">
        <f>G8/0.05551</f>
        <v>0</v>
      </c>
      <c r="I8" s="270"/>
      <c r="J8" s="299">
        <f>I8/0.05551</f>
        <v>0</v>
      </c>
      <c r="K8" s="270"/>
      <c r="L8" s="299">
        <f>K8/0.05551</f>
        <v>0</v>
      </c>
      <c r="M8" s="270"/>
      <c r="N8" s="299">
        <f>M8/0.05551</f>
        <v>0</v>
      </c>
      <c r="O8" s="270"/>
      <c r="P8" s="299">
        <f>O8/0.05551</f>
        <v>0</v>
      </c>
      <c r="Q8" s="270"/>
      <c r="R8" s="299">
        <f>Q8/0.05551</f>
        <v>0</v>
      </c>
      <c r="S8" s="270"/>
      <c r="T8" s="299">
        <f>S8/0.05551</f>
        <v>0</v>
      </c>
      <c r="U8" s="270"/>
      <c r="V8" s="299">
        <f>U8/0.05551</f>
        <v>0</v>
      </c>
      <c r="W8" s="270"/>
      <c r="X8" s="299">
        <f>W8/0.05551</f>
        <v>0</v>
      </c>
      <c r="Y8" s="270"/>
      <c r="Z8" s="299">
        <f>Y8/0.05551</f>
        <v>0</v>
      </c>
      <c r="AA8" s="270"/>
      <c r="AB8" s="299">
        <f>AA8/0.05551</f>
        <v>0</v>
      </c>
      <c r="AC8" s="270"/>
      <c r="AD8" s="299">
        <f>AC8/0.05551</f>
        <v>0</v>
      </c>
      <c r="AE8" s="272" t="s">
        <v>585</v>
      </c>
      <c r="AF8" s="272" t="s">
        <v>586</v>
      </c>
      <c r="AG8" s="273" t="s">
        <v>587</v>
      </c>
      <c r="AH8" s="252"/>
    </row>
    <row r="9" spans="1:35" ht="75" customHeight="1" x14ac:dyDescent="0.25">
      <c r="A9" s="323" t="s">
        <v>588</v>
      </c>
      <c r="B9" s="305" t="s">
        <v>589</v>
      </c>
      <c r="C9" s="306">
        <v>1.8</v>
      </c>
      <c r="D9" s="306">
        <v>7</v>
      </c>
      <c r="E9" s="306">
        <v>3.2</v>
      </c>
      <c r="F9" s="306">
        <v>5.5</v>
      </c>
      <c r="G9" s="270"/>
      <c r="H9" s="299">
        <f>G9/59.48</f>
        <v>0</v>
      </c>
      <c r="I9" s="270"/>
      <c r="J9" s="299">
        <f>I9/59.48</f>
        <v>0</v>
      </c>
      <c r="K9" s="270"/>
      <c r="L9" s="299">
        <f>K9/59.48</f>
        <v>0</v>
      </c>
      <c r="M9" s="270"/>
      <c r="N9" s="299">
        <f>M9/59.48</f>
        <v>0</v>
      </c>
      <c r="O9" s="270"/>
      <c r="P9" s="299">
        <f>O9/59.48</f>
        <v>0</v>
      </c>
      <c r="Q9" s="270"/>
      <c r="R9" s="299">
        <f>Q9/59.48</f>
        <v>0</v>
      </c>
      <c r="S9" s="270"/>
      <c r="T9" s="299">
        <f>S9/59.48</f>
        <v>0</v>
      </c>
      <c r="U9" s="270"/>
      <c r="V9" s="299">
        <f>U9/59.48</f>
        <v>0</v>
      </c>
      <c r="W9" s="270"/>
      <c r="X9" s="299">
        <f>W9/59.48</f>
        <v>0</v>
      </c>
      <c r="Y9" s="270"/>
      <c r="Z9" s="299">
        <f>Y9/59.48</f>
        <v>0</v>
      </c>
      <c r="AA9" s="270"/>
      <c r="AB9" s="299">
        <f>AA9/59.48</f>
        <v>0</v>
      </c>
      <c r="AC9" s="270"/>
      <c r="AD9" s="299">
        <f>AC9/59.48</f>
        <v>0</v>
      </c>
      <c r="AE9" s="272" t="s">
        <v>590</v>
      </c>
      <c r="AF9" s="272" t="s">
        <v>591</v>
      </c>
      <c r="AG9" s="273" t="s">
        <v>592</v>
      </c>
      <c r="AH9" s="252"/>
    </row>
    <row r="10" spans="1:35" ht="75" customHeight="1" x14ac:dyDescent="0.25">
      <c r="A10" s="323" t="s">
        <v>593</v>
      </c>
      <c r="B10" s="305" t="s">
        <v>594</v>
      </c>
      <c r="C10" s="306">
        <v>1.8</v>
      </c>
      <c r="D10" s="306">
        <v>7</v>
      </c>
      <c r="E10" s="306">
        <v>3.7</v>
      </c>
      <c r="F10" s="306">
        <v>6</v>
      </c>
      <c r="G10" s="270"/>
      <c r="H10" s="299">
        <f>G10/59.48</f>
        <v>0</v>
      </c>
      <c r="I10" s="270"/>
      <c r="J10" s="299">
        <f>I10/59.48</f>
        <v>0</v>
      </c>
      <c r="K10" s="270"/>
      <c r="L10" s="299">
        <f>K10/59.48</f>
        <v>0</v>
      </c>
      <c r="M10" s="270"/>
      <c r="N10" s="299">
        <f>M10/59.48</f>
        <v>0</v>
      </c>
      <c r="O10" s="270"/>
      <c r="P10" s="299">
        <f>O10/59.48</f>
        <v>0</v>
      </c>
      <c r="Q10" s="270"/>
      <c r="R10" s="299">
        <f>Q10/59.48</f>
        <v>0</v>
      </c>
      <c r="S10" s="270"/>
      <c r="T10" s="299">
        <f>S10/59.48</f>
        <v>0</v>
      </c>
      <c r="U10" s="270"/>
      <c r="V10" s="299">
        <f>U10/59.48</f>
        <v>0</v>
      </c>
      <c r="W10" s="270"/>
      <c r="X10" s="299">
        <f>W10/59.48</f>
        <v>0</v>
      </c>
      <c r="Y10" s="270"/>
      <c r="Z10" s="299">
        <f>Y10/59.48</f>
        <v>0</v>
      </c>
      <c r="AA10" s="270"/>
      <c r="AB10" s="299">
        <f>AA10/59.48</f>
        <v>0</v>
      </c>
      <c r="AC10" s="270"/>
      <c r="AD10" s="299">
        <f>AC10/59.48</f>
        <v>0</v>
      </c>
      <c r="AE10" s="272" t="s">
        <v>595</v>
      </c>
      <c r="AF10" s="272" t="s">
        <v>596</v>
      </c>
      <c r="AG10" s="273" t="s">
        <v>597</v>
      </c>
      <c r="AH10" s="252"/>
    </row>
    <row r="11" spans="1:35" ht="60" customHeight="1" x14ac:dyDescent="0.25">
      <c r="A11" s="323" t="s">
        <v>598</v>
      </c>
      <c r="B11" s="305" t="s">
        <v>599</v>
      </c>
      <c r="C11" s="306">
        <v>8</v>
      </c>
      <c r="D11" s="306">
        <v>28</v>
      </c>
      <c r="E11" s="306">
        <v>13</v>
      </c>
      <c r="F11" s="306">
        <v>18</v>
      </c>
      <c r="G11" s="270"/>
      <c r="H11" s="299">
        <f>G11/0.357</f>
        <v>0</v>
      </c>
      <c r="I11" s="270"/>
      <c r="J11" s="299">
        <f>I11/0.357</f>
        <v>0</v>
      </c>
      <c r="K11" s="270"/>
      <c r="L11" s="299">
        <f>K11/0.357</f>
        <v>0</v>
      </c>
      <c r="M11" s="270"/>
      <c r="N11" s="299">
        <f>M11/0.357</f>
        <v>0</v>
      </c>
      <c r="O11" s="270"/>
      <c r="P11" s="299">
        <f>O11/0.357</f>
        <v>0</v>
      </c>
      <c r="Q11" s="270"/>
      <c r="R11" s="299">
        <f>Q11/0.357</f>
        <v>0</v>
      </c>
      <c r="S11" s="270"/>
      <c r="T11" s="299">
        <f>S11/0.357</f>
        <v>0</v>
      </c>
      <c r="U11" s="270"/>
      <c r="V11" s="299">
        <f>U11/0.357</f>
        <v>0</v>
      </c>
      <c r="W11" s="270"/>
      <c r="X11" s="299">
        <f>W11/0.357</f>
        <v>0</v>
      </c>
      <c r="Y11" s="270"/>
      <c r="Z11" s="299">
        <f>Y11/0.357</f>
        <v>0</v>
      </c>
      <c r="AA11" s="270"/>
      <c r="AB11" s="299">
        <f>AA11/0.357</f>
        <v>0</v>
      </c>
      <c r="AC11" s="270"/>
      <c r="AD11" s="299">
        <f>AC11/0.357</f>
        <v>0</v>
      </c>
      <c r="AE11" s="272" t="s">
        <v>600</v>
      </c>
      <c r="AF11" s="272" t="s">
        <v>601</v>
      </c>
      <c r="AG11" s="273" t="s">
        <v>602</v>
      </c>
      <c r="AH11" s="252"/>
    </row>
    <row r="12" spans="1:35" ht="45" customHeight="1" x14ac:dyDescent="0.25">
      <c r="A12" s="323" t="s">
        <v>603</v>
      </c>
      <c r="B12" s="305" t="s">
        <v>604</v>
      </c>
      <c r="C12" s="306">
        <v>0.5</v>
      </c>
      <c r="D12" s="306">
        <v>1.2</v>
      </c>
      <c r="E12" s="306">
        <v>0.7</v>
      </c>
      <c r="F12" s="306">
        <v>1.1000000000000001</v>
      </c>
      <c r="G12" s="270"/>
      <c r="H12" s="299">
        <f>G12/88.4</f>
        <v>0</v>
      </c>
      <c r="I12" s="270"/>
      <c r="J12" s="299">
        <f>I12/88.4</f>
        <v>0</v>
      </c>
      <c r="K12" s="270"/>
      <c r="L12" s="299">
        <f>K12/88.4</f>
        <v>0</v>
      </c>
      <c r="M12" s="270"/>
      <c r="N12" s="299">
        <f>M12/88.4</f>
        <v>0</v>
      </c>
      <c r="O12" s="270"/>
      <c r="P12" s="299">
        <f>O12/88.4</f>
        <v>0</v>
      </c>
      <c r="Q12" s="270"/>
      <c r="R12" s="299">
        <f>Q12/88.4</f>
        <v>0</v>
      </c>
      <c r="S12" s="270"/>
      <c r="T12" s="299">
        <f>S12/88.4</f>
        <v>0</v>
      </c>
      <c r="U12" s="270"/>
      <c r="V12" s="299">
        <f>U12/88.4</f>
        <v>0</v>
      </c>
      <c r="W12" s="270"/>
      <c r="X12" s="299">
        <f>W12/88.4</f>
        <v>0</v>
      </c>
      <c r="Y12" s="270"/>
      <c r="Z12" s="299">
        <f>Y12/88.4</f>
        <v>0</v>
      </c>
      <c r="AA12" s="270"/>
      <c r="AB12" s="299">
        <f>AA12/88.4</f>
        <v>0</v>
      </c>
      <c r="AC12" s="270"/>
      <c r="AD12" s="299">
        <f>AC12/88.4</f>
        <v>0</v>
      </c>
      <c r="AE12" s="272" t="s">
        <v>605</v>
      </c>
      <c r="AF12" s="272" t="s">
        <v>606</v>
      </c>
      <c r="AG12" s="273" t="s">
        <v>607</v>
      </c>
      <c r="AH12" s="252"/>
    </row>
    <row r="13" spans="1:35" ht="30" customHeight="1" x14ac:dyDescent="0.25">
      <c r="A13" s="323" t="s">
        <v>608</v>
      </c>
      <c r="B13" s="305" t="s">
        <v>609</v>
      </c>
      <c r="C13" s="306">
        <v>59</v>
      </c>
      <c r="D13" s="306" t="s">
        <v>610</v>
      </c>
      <c r="E13" s="306">
        <v>59</v>
      </c>
      <c r="F13" s="306" t="s">
        <v>611</v>
      </c>
      <c r="G13" s="270"/>
      <c r="H13" s="299">
        <f t="shared" ref="H13:H19" si="0">G13</f>
        <v>0</v>
      </c>
      <c r="I13" s="270"/>
      <c r="J13" s="299">
        <f t="shared" ref="J13:J19" si="1">I13</f>
        <v>0</v>
      </c>
      <c r="K13" s="270"/>
      <c r="L13" s="299">
        <f t="shared" ref="L13:L19" si="2">K13</f>
        <v>0</v>
      </c>
      <c r="M13" s="270"/>
      <c r="N13" s="299">
        <f t="shared" ref="N13:N19" si="3">M13</f>
        <v>0</v>
      </c>
      <c r="O13" s="270"/>
      <c r="P13" s="299">
        <f t="shared" ref="P13:P19" si="4">O13</f>
        <v>0</v>
      </c>
      <c r="Q13" s="270"/>
      <c r="R13" s="299">
        <f t="shared" ref="R13:R19" si="5">Q13</f>
        <v>0</v>
      </c>
      <c r="S13" s="270"/>
      <c r="T13" s="299">
        <f t="shared" ref="T13:T19" si="6">S13</f>
        <v>0</v>
      </c>
      <c r="U13" s="270"/>
      <c r="V13" s="299">
        <f t="shared" ref="V13:V19" si="7">U13</f>
        <v>0</v>
      </c>
      <c r="W13" s="270"/>
      <c r="X13" s="299">
        <f t="shared" ref="X13:X19" si="8">W13</f>
        <v>0</v>
      </c>
      <c r="Y13" s="270"/>
      <c r="Z13" s="299">
        <f t="shared" ref="Z13:Z19" si="9">Y13</f>
        <v>0</v>
      </c>
      <c r="AA13" s="270"/>
      <c r="AB13" s="299">
        <f t="shared" ref="AB13:AB19" si="10">AA13</f>
        <v>0</v>
      </c>
      <c r="AC13" s="270"/>
      <c r="AD13" s="299">
        <f t="shared" ref="AD13:AD19" si="11">AC13</f>
        <v>0</v>
      </c>
      <c r="AE13" s="272"/>
      <c r="AF13" s="272"/>
      <c r="AG13" s="273" t="s">
        <v>612</v>
      </c>
      <c r="AH13" s="252"/>
    </row>
    <row r="14" spans="1:35" ht="30" customHeight="1" x14ac:dyDescent="0.25">
      <c r="A14" s="323" t="s">
        <v>613</v>
      </c>
      <c r="B14" s="305" t="s">
        <v>614</v>
      </c>
      <c r="C14" s="306">
        <v>59</v>
      </c>
      <c r="D14" s="306" t="s">
        <v>615</v>
      </c>
      <c r="E14" s="306">
        <v>59</v>
      </c>
      <c r="F14" s="306" t="s">
        <v>616</v>
      </c>
      <c r="G14" s="270"/>
      <c r="H14" s="299">
        <f t="shared" si="0"/>
        <v>0</v>
      </c>
      <c r="I14" s="270"/>
      <c r="J14" s="299">
        <f t="shared" si="1"/>
        <v>0</v>
      </c>
      <c r="K14" s="270"/>
      <c r="L14" s="299">
        <f t="shared" si="2"/>
        <v>0</v>
      </c>
      <c r="M14" s="270"/>
      <c r="N14" s="299">
        <f t="shared" si="3"/>
        <v>0</v>
      </c>
      <c r="O14" s="270"/>
      <c r="P14" s="299">
        <f t="shared" si="4"/>
        <v>0</v>
      </c>
      <c r="Q14" s="270"/>
      <c r="R14" s="299">
        <f t="shared" si="5"/>
        <v>0</v>
      </c>
      <c r="S14" s="270"/>
      <c r="T14" s="299">
        <f t="shared" si="6"/>
        <v>0</v>
      </c>
      <c r="U14" s="270"/>
      <c r="V14" s="299">
        <f t="shared" si="7"/>
        <v>0</v>
      </c>
      <c r="W14" s="270"/>
      <c r="X14" s="299">
        <f t="shared" si="8"/>
        <v>0</v>
      </c>
      <c r="Y14" s="270"/>
      <c r="Z14" s="299">
        <f t="shared" si="9"/>
        <v>0</v>
      </c>
      <c r="AA14" s="270"/>
      <c r="AB14" s="299">
        <f t="shared" si="10"/>
        <v>0</v>
      </c>
      <c r="AC14" s="270"/>
      <c r="AD14" s="299">
        <f t="shared" si="11"/>
        <v>0</v>
      </c>
      <c r="AE14" s="272"/>
      <c r="AF14" s="272"/>
      <c r="AG14" s="273" t="s">
        <v>617</v>
      </c>
      <c r="AH14" s="252"/>
    </row>
    <row r="15" spans="1:35" ht="30" customHeight="1" x14ac:dyDescent="0.25">
      <c r="A15" s="323" t="s">
        <v>2708</v>
      </c>
      <c r="B15" s="305" t="s">
        <v>618</v>
      </c>
      <c r="C15" s="306">
        <v>8</v>
      </c>
      <c r="D15" s="306">
        <v>27</v>
      </c>
      <c r="E15" s="306">
        <v>8</v>
      </c>
      <c r="F15" s="306">
        <v>27</v>
      </c>
      <c r="G15" s="270"/>
      <c r="H15" s="299">
        <f t="shared" si="0"/>
        <v>0</v>
      </c>
      <c r="I15" s="270"/>
      <c r="J15" s="299">
        <f t="shared" si="1"/>
        <v>0</v>
      </c>
      <c r="K15" s="270"/>
      <c r="L15" s="299">
        <f t="shared" si="2"/>
        <v>0</v>
      </c>
      <c r="M15" s="270"/>
      <c r="N15" s="299">
        <f t="shared" si="3"/>
        <v>0</v>
      </c>
      <c r="O15" s="270"/>
      <c r="P15" s="299">
        <f t="shared" si="4"/>
        <v>0</v>
      </c>
      <c r="Q15" s="270"/>
      <c r="R15" s="299">
        <f t="shared" si="5"/>
        <v>0</v>
      </c>
      <c r="S15" s="270"/>
      <c r="T15" s="299">
        <f t="shared" si="6"/>
        <v>0</v>
      </c>
      <c r="U15" s="270"/>
      <c r="V15" s="299">
        <f t="shared" si="7"/>
        <v>0</v>
      </c>
      <c r="W15" s="270"/>
      <c r="X15" s="299">
        <f t="shared" si="8"/>
        <v>0</v>
      </c>
      <c r="Y15" s="270"/>
      <c r="Z15" s="299">
        <f t="shared" si="9"/>
        <v>0</v>
      </c>
      <c r="AA15" s="270"/>
      <c r="AB15" s="299">
        <f t="shared" si="10"/>
        <v>0</v>
      </c>
      <c r="AC15" s="270"/>
      <c r="AD15" s="299">
        <f t="shared" si="11"/>
        <v>0</v>
      </c>
      <c r="AE15" s="272" t="s">
        <v>619</v>
      </c>
      <c r="AF15" s="272" t="s">
        <v>620</v>
      </c>
      <c r="AG15" s="273" t="s">
        <v>621</v>
      </c>
      <c r="AH15" s="252"/>
    </row>
    <row r="16" spans="1:35" ht="60" customHeight="1" x14ac:dyDescent="0.25">
      <c r="A16" s="323" t="s">
        <v>622</v>
      </c>
      <c r="B16" s="305" t="s">
        <v>623</v>
      </c>
      <c r="C16" s="306">
        <v>135</v>
      </c>
      <c r="D16" s="306">
        <v>148</v>
      </c>
      <c r="E16" s="306">
        <v>135</v>
      </c>
      <c r="F16" s="306">
        <v>140</v>
      </c>
      <c r="G16" s="270"/>
      <c r="H16" s="299">
        <f t="shared" si="0"/>
        <v>0</v>
      </c>
      <c r="I16" s="270"/>
      <c r="J16" s="299">
        <f t="shared" si="1"/>
        <v>0</v>
      </c>
      <c r="K16" s="270"/>
      <c r="L16" s="299">
        <f t="shared" si="2"/>
        <v>0</v>
      </c>
      <c r="M16" s="270"/>
      <c r="N16" s="299">
        <f t="shared" si="3"/>
        <v>0</v>
      </c>
      <c r="O16" s="270"/>
      <c r="P16" s="299">
        <f t="shared" si="4"/>
        <v>0</v>
      </c>
      <c r="Q16" s="270"/>
      <c r="R16" s="299">
        <f t="shared" si="5"/>
        <v>0</v>
      </c>
      <c r="S16" s="270"/>
      <c r="T16" s="299">
        <f t="shared" si="6"/>
        <v>0</v>
      </c>
      <c r="U16" s="270"/>
      <c r="V16" s="299">
        <f t="shared" si="7"/>
        <v>0</v>
      </c>
      <c r="W16" s="270"/>
      <c r="X16" s="299">
        <f t="shared" si="8"/>
        <v>0</v>
      </c>
      <c r="Y16" s="270"/>
      <c r="Z16" s="299">
        <f t="shared" si="9"/>
        <v>0</v>
      </c>
      <c r="AA16" s="270"/>
      <c r="AB16" s="299">
        <f t="shared" si="10"/>
        <v>0</v>
      </c>
      <c r="AC16" s="270"/>
      <c r="AD16" s="299">
        <f t="shared" si="11"/>
        <v>0</v>
      </c>
      <c r="AE16" s="272" t="s">
        <v>624</v>
      </c>
      <c r="AF16" s="272" t="s">
        <v>625</v>
      </c>
      <c r="AG16" s="273" t="s">
        <v>626</v>
      </c>
      <c r="AH16" s="252"/>
    </row>
    <row r="17" spans="1:34" ht="60" customHeight="1" x14ac:dyDescent="0.25">
      <c r="A17" s="323" t="s">
        <v>627</v>
      </c>
      <c r="B17" s="305" t="s">
        <v>628</v>
      </c>
      <c r="C17" s="306">
        <v>3.5</v>
      </c>
      <c r="D17" s="306">
        <v>5.5</v>
      </c>
      <c r="E17" s="306">
        <v>4</v>
      </c>
      <c r="F17" s="306">
        <v>4.5</v>
      </c>
      <c r="G17" s="270"/>
      <c r="H17" s="299">
        <f t="shared" si="0"/>
        <v>0</v>
      </c>
      <c r="I17" s="270"/>
      <c r="J17" s="299">
        <f t="shared" si="1"/>
        <v>0</v>
      </c>
      <c r="K17" s="270"/>
      <c r="L17" s="299">
        <f t="shared" si="2"/>
        <v>0</v>
      </c>
      <c r="M17" s="270"/>
      <c r="N17" s="299">
        <f t="shared" si="3"/>
        <v>0</v>
      </c>
      <c r="O17" s="270"/>
      <c r="P17" s="299">
        <f t="shared" si="4"/>
        <v>0</v>
      </c>
      <c r="Q17" s="270"/>
      <c r="R17" s="299">
        <f t="shared" si="5"/>
        <v>0</v>
      </c>
      <c r="S17" s="270"/>
      <c r="T17" s="299">
        <f t="shared" si="6"/>
        <v>0</v>
      </c>
      <c r="U17" s="270"/>
      <c r="V17" s="299">
        <f t="shared" si="7"/>
        <v>0</v>
      </c>
      <c r="W17" s="270"/>
      <c r="X17" s="299">
        <f t="shared" si="8"/>
        <v>0</v>
      </c>
      <c r="Y17" s="270"/>
      <c r="Z17" s="299">
        <f t="shared" si="9"/>
        <v>0</v>
      </c>
      <c r="AA17" s="270"/>
      <c r="AB17" s="299">
        <f t="shared" si="10"/>
        <v>0</v>
      </c>
      <c r="AC17" s="270"/>
      <c r="AD17" s="299">
        <f t="shared" si="11"/>
        <v>0</v>
      </c>
      <c r="AE17" s="272" t="s">
        <v>629</v>
      </c>
      <c r="AF17" s="272" t="s">
        <v>630</v>
      </c>
      <c r="AG17" s="273" t="s">
        <v>631</v>
      </c>
      <c r="AH17" s="252"/>
    </row>
    <row r="18" spans="1:34" ht="60" customHeight="1" x14ac:dyDescent="0.25">
      <c r="A18" s="323" t="s">
        <v>632</v>
      </c>
      <c r="B18" s="305" t="s">
        <v>633</v>
      </c>
      <c r="C18" s="306">
        <v>99</v>
      </c>
      <c r="D18" s="306">
        <v>111</v>
      </c>
      <c r="E18" s="306">
        <v>100</v>
      </c>
      <c r="F18" s="306">
        <v>106</v>
      </c>
      <c r="G18" s="270"/>
      <c r="H18" s="299">
        <f t="shared" si="0"/>
        <v>0</v>
      </c>
      <c r="I18" s="270"/>
      <c r="J18" s="299">
        <f t="shared" si="1"/>
        <v>0</v>
      </c>
      <c r="K18" s="270"/>
      <c r="L18" s="299">
        <f t="shared" si="2"/>
        <v>0</v>
      </c>
      <c r="M18" s="270"/>
      <c r="N18" s="299">
        <f t="shared" si="3"/>
        <v>0</v>
      </c>
      <c r="O18" s="270"/>
      <c r="P18" s="299">
        <f t="shared" si="4"/>
        <v>0</v>
      </c>
      <c r="Q18" s="270"/>
      <c r="R18" s="299">
        <f t="shared" si="5"/>
        <v>0</v>
      </c>
      <c r="S18" s="270"/>
      <c r="T18" s="299">
        <f t="shared" si="6"/>
        <v>0</v>
      </c>
      <c r="U18" s="270"/>
      <c r="V18" s="299">
        <f t="shared" si="7"/>
        <v>0</v>
      </c>
      <c r="W18" s="270"/>
      <c r="X18" s="299">
        <f t="shared" si="8"/>
        <v>0</v>
      </c>
      <c r="Y18" s="270"/>
      <c r="Z18" s="299">
        <f t="shared" si="9"/>
        <v>0</v>
      </c>
      <c r="AA18" s="270"/>
      <c r="AB18" s="299">
        <f t="shared" si="10"/>
        <v>0</v>
      </c>
      <c r="AC18" s="270"/>
      <c r="AD18" s="299">
        <f t="shared" si="11"/>
        <v>0</v>
      </c>
      <c r="AE18" s="272" t="s">
        <v>634</v>
      </c>
      <c r="AF18" s="272" t="s">
        <v>635</v>
      </c>
      <c r="AG18" s="273" t="s">
        <v>636</v>
      </c>
      <c r="AH18" s="252"/>
    </row>
    <row r="19" spans="1:34" ht="45" customHeight="1" x14ac:dyDescent="0.25">
      <c r="A19" s="323" t="s">
        <v>637</v>
      </c>
      <c r="B19" s="305" t="s">
        <v>638</v>
      </c>
      <c r="C19" s="306">
        <v>19</v>
      </c>
      <c r="D19" s="306">
        <v>31</v>
      </c>
      <c r="E19" s="306">
        <v>25</v>
      </c>
      <c r="F19" s="306">
        <v>30</v>
      </c>
      <c r="G19" s="270"/>
      <c r="H19" s="299">
        <f t="shared" si="0"/>
        <v>0</v>
      </c>
      <c r="I19" s="270"/>
      <c r="J19" s="299">
        <f t="shared" si="1"/>
        <v>0</v>
      </c>
      <c r="K19" s="270"/>
      <c r="L19" s="299">
        <f t="shared" si="2"/>
        <v>0</v>
      </c>
      <c r="M19" s="270"/>
      <c r="N19" s="299">
        <f t="shared" si="3"/>
        <v>0</v>
      </c>
      <c r="O19" s="270"/>
      <c r="P19" s="299">
        <f t="shared" si="4"/>
        <v>0</v>
      </c>
      <c r="Q19" s="270"/>
      <c r="R19" s="299">
        <f t="shared" si="5"/>
        <v>0</v>
      </c>
      <c r="S19" s="270"/>
      <c r="T19" s="299">
        <f t="shared" si="6"/>
        <v>0</v>
      </c>
      <c r="U19" s="270"/>
      <c r="V19" s="299">
        <f t="shared" si="7"/>
        <v>0</v>
      </c>
      <c r="W19" s="270"/>
      <c r="X19" s="299">
        <f t="shared" si="8"/>
        <v>0</v>
      </c>
      <c r="Y19" s="270"/>
      <c r="Z19" s="299">
        <f t="shared" si="9"/>
        <v>0</v>
      </c>
      <c r="AA19" s="270"/>
      <c r="AB19" s="299">
        <f t="shared" si="10"/>
        <v>0</v>
      </c>
      <c r="AC19" s="270"/>
      <c r="AD19" s="299">
        <f t="shared" si="11"/>
        <v>0</v>
      </c>
      <c r="AE19" s="272" t="s">
        <v>639</v>
      </c>
      <c r="AF19" s="272" t="s">
        <v>640</v>
      </c>
      <c r="AG19" s="273" t="s">
        <v>641</v>
      </c>
      <c r="AH19" s="252"/>
    </row>
    <row r="20" spans="1:34" ht="60" customHeight="1" x14ac:dyDescent="0.25">
      <c r="A20" s="323" t="s">
        <v>642</v>
      </c>
      <c r="B20" s="305" t="s">
        <v>643</v>
      </c>
      <c r="C20" s="306">
        <v>8.6999999999999993</v>
      </c>
      <c r="D20" s="306">
        <v>10.5</v>
      </c>
      <c r="E20" s="306">
        <v>9.1999999999999993</v>
      </c>
      <c r="F20" s="306">
        <v>10.1</v>
      </c>
      <c r="G20" s="270"/>
      <c r="H20" s="299">
        <f>G20/0.25</f>
        <v>0</v>
      </c>
      <c r="I20" s="270"/>
      <c r="J20" s="299">
        <f>I20/0.25</f>
        <v>0</v>
      </c>
      <c r="K20" s="270"/>
      <c r="L20" s="299">
        <f>K20/0.25</f>
        <v>0</v>
      </c>
      <c r="M20" s="270"/>
      <c r="N20" s="299">
        <f>M20/0.25</f>
        <v>0</v>
      </c>
      <c r="O20" s="270"/>
      <c r="P20" s="299">
        <f>O20/0.25</f>
        <v>0</v>
      </c>
      <c r="Q20" s="270"/>
      <c r="R20" s="299">
        <f>Q20/0.25</f>
        <v>0</v>
      </c>
      <c r="S20" s="270"/>
      <c r="T20" s="299">
        <f>S20/0.25</f>
        <v>0</v>
      </c>
      <c r="U20" s="270"/>
      <c r="V20" s="299">
        <f>U20/0.25</f>
        <v>0</v>
      </c>
      <c r="W20" s="270"/>
      <c r="X20" s="299">
        <f>W20/0.25</f>
        <v>0</v>
      </c>
      <c r="Y20" s="270"/>
      <c r="Z20" s="299">
        <f>Y20/0.25</f>
        <v>0</v>
      </c>
      <c r="AA20" s="270"/>
      <c r="AB20" s="299">
        <f>AA20/0.25</f>
        <v>0</v>
      </c>
      <c r="AC20" s="270"/>
      <c r="AD20" s="299">
        <f>AC20/0.25</f>
        <v>0</v>
      </c>
      <c r="AE20" s="272" t="s">
        <v>644</v>
      </c>
      <c r="AF20" s="272" t="s">
        <v>645</v>
      </c>
      <c r="AG20" s="273" t="s">
        <v>646</v>
      </c>
      <c r="AH20" s="252"/>
    </row>
    <row r="21" spans="1:34" ht="60" customHeight="1" x14ac:dyDescent="0.25">
      <c r="A21" s="323" t="s">
        <v>647</v>
      </c>
      <c r="B21" s="305" t="s">
        <v>648</v>
      </c>
      <c r="C21" s="306">
        <v>2.2999999999999998</v>
      </c>
      <c r="D21" s="306">
        <v>4.8</v>
      </c>
      <c r="E21" s="306">
        <v>3.5</v>
      </c>
      <c r="F21" s="306">
        <v>4</v>
      </c>
      <c r="G21" s="270"/>
      <c r="H21" s="299">
        <f>G21/0.3229</f>
        <v>0</v>
      </c>
      <c r="I21" s="270"/>
      <c r="J21" s="299">
        <f>I21/0.3229</f>
        <v>0</v>
      </c>
      <c r="K21" s="270"/>
      <c r="L21" s="299">
        <f>K21/0.3229</f>
        <v>0</v>
      </c>
      <c r="M21" s="270"/>
      <c r="N21" s="299">
        <f>M21/0.3229</f>
        <v>0</v>
      </c>
      <c r="O21" s="270"/>
      <c r="P21" s="299">
        <f>O21/0.3229</f>
        <v>0</v>
      </c>
      <c r="Q21" s="270"/>
      <c r="R21" s="299">
        <f>Q21/0.3229</f>
        <v>0</v>
      </c>
      <c r="S21" s="270"/>
      <c r="T21" s="299">
        <f>S21/0.3229</f>
        <v>0</v>
      </c>
      <c r="U21" s="270"/>
      <c r="V21" s="299">
        <f>U21/0.3229</f>
        <v>0</v>
      </c>
      <c r="W21" s="270"/>
      <c r="X21" s="299">
        <f>W21/0.3229</f>
        <v>0</v>
      </c>
      <c r="Y21" s="270"/>
      <c r="Z21" s="299">
        <f>Y21/0.3229</f>
        <v>0</v>
      </c>
      <c r="AA21" s="270"/>
      <c r="AB21" s="299">
        <f>AA21/0.3229</f>
        <v>0</v>
      </c>
      <c r="AC21" s="270"/>
      <c r="AD21" s="299">
        <f>AC21/0.3229</f>
        <v>0</v>
      </c>
      <c r="AE21" s="272" t="s">
        <v>649</v>
      </c>
      <c r="AF21" s="272" t="s">
        <v>650</v>
      </c>
      <c r="AG21" s="273" t="s">
        <v>651</v>
      </c>
      <c r="AH21" s="252"/>
    </row>
    <row r="22" spans="1:34" ht="90" customHeight="1" x14ac:dyDescent="0.25">
      <c r="A22" s="323" t="s">
        <v>652</v>
      </c>
      <c r="B22" s="305" t="s">
        <v>653</v>
      </c>
      <c r="C22" s="306">
        <v>6.2</v>
      </c>
      <c r="D22" s="306">
        <v>8.3000000000000007</v>
      </c>
      <c r="E22" s="306">
        <v>6.9</v>
      </c>
      <c r="F22" s="306">
        <v>7.4</v>
      </c>
      <c r="G22" s="270"/>
      <c r="H22" s="299">
        <f>G22/10</f>
        <v>0</v>
      </c>
      <c r="I22" s="270"/>
      <c r="J22" s="299">
        <f>I22/10</f>
        <v>0</v>
      </c>
      <c r="K22" s="270"/>
      <c r="L22" s="299">
        <f>K22/10</f>
        <v>0</v>
      </c>
      <c r="M22" s="270"/>
      <c r="N22" s="299">
        <f>M22/10</f>
        <v>0</v>
      </c>
      <c r="O22" s="270"/>
      <c r="P22" s="299">
        <f>O22/10</f>
        <v>0</v>
      </c>
      <c r="Q22" s="270"/>
      <c r="R22" s="299">
        <f>Q22/10</f>
        <v>0</v>
      </c>
      <c r="S22" s="270"/>
      <c r="T22" s="299">
        <f>S22/10</f>
        <v>0</v>
      </c>
      <c r="U22" s="270"/>
      <c r="V22" s="299">
        <f>U22/10</f>
        <v>0</v>
      </c>
      <c r="W22" s="270"/>
      <c r="X22" s="299">
        <f>W22/10</f>
        <v>0</v>
      </c>
      <c r="Y22" s="270"/>
      <c r="Z22" s="299">
        <f>Y22/10</f>
        <v>0</v>
      </c>
      <c r="AA22" s="270"/>
      <c r="AB22" s="299">
        <f>AA22/10</f>
        <v>0</v>
      </c>
      <c r="AC22" s="270"/>
      <c r="AD22" s="299">
        <f>AC22/10</f>
        <v>0</v>
      </c>
      <c r="AE22" s="272" t="s">
        <v>654</v>
      </c>
      <c r="AF22" s="272" t="s">
        <v>655</v>
      </c>
      <c r="AG22" s="273" t="s">
        <v>656</v>
      </c>
      <c r="AH22" s="252"/>
    </row>
    <row r="23" spans="1:34" ht="120" customHeight="1" x14ac:dyDescent="0.25">
      <c r="A23" s="323" t="s">
        <v>657</v>
      </c>
      <c r="B23" s="305" t="s">
        <v>658</v>
      </c>
      <c r="C23" s="306">
        <v>3.8</v>
      </c>
      <c r="D23" s="306">
        <v>5</v>
      </c>
      <c r="E23" s="306">
        <v>4</v>
      </c>
      <c r="F23" s="306">
        <v>5</v>
      </c>
      <c r="G23" s="270"/>
      <c r="H23" s="299">
        <f>G23/10</f>
        <v>0</v>
      </c>
      <c r="I23" s="270"/>
      <c r="J23" s="299">
        <f>I23/10</f>
        <v>0</v>
      </c>
      <c r="K23" s="270"/>
      <c r="L23" s="299">
        <f>K23/10</f>
        <v>0</v>
      </c>
      <c r="M23" s="270"/>
      <c r="N23" s="299">
        <f>M23/10</f>
        <v>0</v>
      </c>
      <c r="O23" s="270"/>
      <c r="P23" s="299">
        <f>O23/10</f>
        <v>0</v>
      </c>
      <c r="Q23" s="270"/>
      <c r="R23" s="299">
        <f>Q23/10</f>
        <v>0</v>
      </c>
      <c r="S23" s="270"/>
      <c r="T23" s="299">
        <f>S23/10</f>
        <v>0</v>
      </c>
      <c r="U23" s="270"/>
      <c r="V23" s="299">
        <f>U23/10</f>
        <v>0</v>
      </c>
      <c r="W23" s="270"/>
      <c r="X23" s="299">
        <f>W23/10</f>
        <v>0</v>
      </c>
      <c r="Y23" s="270"/>
      <c r="Z23" s="299">
        <f>Y23/10</f>
        <v>0</v>
      </c>
      <c r="AA23" s="270"/>
      <c r="AB23" s="299">
        <f>AA23/10</f>
        <v>0</v>
      </c>
      <c r="AC23" s="270"/>
      <c r="AD23" s="299">
        <f>AC23/10</f>
        <v>0</v>
      </c>
      <c r="AE23" s="272" t="s">
        <v>659</v>
      </c>
      <c r="AF23" s="272" t="s">
        <v>660</v>
      </c>
      <c r="AG23" s="273" t="s">
        <v>661</v>
      </c>
      <c r="AH23" s="252"/>
    </row>
    <row r="24" spans="1:34" ht="120" customHeight="1" x14ac:dyDescent="0.25">
      <c r="A24" s="323" t="s">
        <v>662</v>
      </c>
      <c r="B24" s="305" t="s">
        <v>663</v>
      </c>
      <c r="C24" s="306">
        <v>2</v>
      </c>
      <c r="D24" s="306">
        <v>3.8</v>
      </c>
      <c r="E24" s="306">
        <v>2.4</v>
      </c>
      <c r="F24" s="306">
        <v>2.8</v>
      </c>
      <c r="G24" s="270"/>
      <c r="H24" s="299">
        <f>G24/10</f>
        <v>0</v>
      </c>
      <c r="I24" s="270"/>
      <c r="J24" s="299">
        <f>I24/10</f>
        <v>0</v>
      </c>
      <c r="K24" s="270"/>
      <c r="L24" s="299">
        <f>K24/10</f>
        <v>0</v>
      </c>
      <c r="M24" s="270"/>
      <c r="N24" s="299">
        <f>M24/10</f>
        <v>0</v>
      </c>
      <c r="O24" s="270"/>
      <c r="P24" s="299">
        <f>O24/10</f>
        <v>0</v>
      </c>
      <c r="Q24" s="270"/>
      <c r="R24" s="299">
        <f>Q24/10</f>
        <v>0</v>
      </c>
      <c r="S24" s="270"/>
      <c r="T24" s="299">
        <f>S24/10</f>
        <v>0</v>
      </c>
      <c r="U24" s="270"/>
      <c r="V24" s="299">
        <f>U24/10</f>
        <v>0</v>
      </c>
      <c r="W24" s="270"/>
      <c r="X24" s="299">
        <f>W24/10</f>
        <v>0</v>
      </c>
      <c r="Y24" s="270"/>
      <c r="Z24" s="299">
        <f>Y24/10</f>
        <v>0</v>
      </c>
      <c r="AA24" s="270"/>
      <c r="AB24" s="299">
        <f>AA24/10</f>
        <v>0</v>
      </c>
      <c r="AC24" s="270"/>
      <c r="AD24" s="299">
        <f>AC24/10</f>
        <v>0</v>
      </c>
      <c r="AE24" s="272" t="s">
        <v>664</v>
      </c>
      <c r="AF24" s="272" t="s">
        <v>665</v>
      </c>
      <c r="AG24" s="273" t="s">
        <v>666</v>
      </c>
      <c r="AH24" s="252"/>
    </row>
    <row r="25" spans="1:34" ht="15" customHeight="1" x14ac:dyDescent="0.25">
      <c r="A25" s="323" t="s">
        <v>667</v>
      </c>
      <c r="B25" s="305" t="s">
        <v>668</v>
      </c>
      <c r="C25" s="306">
        <v>1.1000000000000001</v>
      </c>
      <c r="D25" s="306">
        <v>2.2999999999999998</v>
      </c>
      <c r="E25" s="306">
        <v>1.5</v>
      </c>
      <c r="F25" s="306">
        <v>2</v>
      </c>
      <c r="G25" s="270"/>
      <c r="H25" s="299">
        <f>G25</f>
        <v>0</v>
      </c>
      <c r="I25" s="270"/>
      <c r="J25" s="299">
        <f>I25</f>
        <v>0</v>
      </c>
      <c r="K25" s="270"/>
      <c r="L25" s="299">
        <f>K25</f>
        <v>0</v>
      </c>
      <c r="M25" s="270"/>
      <c r="N25" s="299">
        <f>M25</f>
        <v>0</v>
      </c>
      <c r="O25" s="270"/>
      <c r="P25" s="299">
        <f>O25</f>
        <v>0</v>
      </c>
      <c r="Q25" s="270"/>
      <c r="R25" s="299">
        <f>Q25</f>
        <v>0</v>
      </c>
      <c r="S25" s="270"/>
      <c r="T25" s="299">
        <f>S25</f>
        <v>0</v>
      </c>
      <c r="U25" s="270"/>
      <c r="V25" s="299">
        <f>U25</f>
        <v>0</v>
      </c>
      <c r="W25" s="270"/>
      <c r="X25" s="299">
        <f>W25</f>
        <v>0</v>
      </c>
      <c r="Y25" s="270"/>
      <c r="Z25" s="299">
        <f>Y25</f>
        <v>0</v>
      </c>
      <c r="AA25" s="270"/>
      <c r="AB25" s="299">
        <f>AA25</f>
        <v>0</v>
      </c>
      <c r="AC25" s="270"/>
      <c r="AD25" s="299">
        <f>AC25</f>
        <v>0</v>
      </c>
      <c r="AE25" s="272" t="s">
        <v>669</v>
      </c>
      <c r="AF25" s="272" t="s">
        <v>670</v>
      </c>
      <c r="AG25" s="273"/>
      <c r="AH25" s="252"/>
    </row>
    <row r="26" spans="1:34" ht="60" customHeight="1" x14ac:dyDescent="0.25">
      <c r="A26" s="323" t="s">
        <v>671</v>
      </c>
      <c r="B26" s="305" t="s">
        <v>672</v>
      </c>
      <c r="C26" s="306">
        <v>0.1</v>
      </c>
      <c r="D26" s="306">
        <v>1.5</v>
      </c>
      <c r="E26" s="306">
        <v>0.2</v>
      </c>
      <c r="F26" s="306">
        <v>1.2</v>
      </c>
      <c r="G26" s="270"/>
      <c r="H26" s="299">
        <f>G26/17.1</f>
        <v>0</v>
      </c>
      <c r="I26" s="270"/>
      <c r="J26" s="299">
        <f>I26/17.1</f>
        <v>0</v>
      </c>
      <c r="K26" s="270"/>
      <c r="L26" s="299">
        <f>K26/17.1</f>
        <v>0</v>
      </c>
      <c r="M26" s="270"/>
      <c r="N26" s="299">
        <f>M26/17.1</f>
        <v>0</v>
      </c>
      <c r="O26" s="270"/>
      <c r="P26" s="299">
        <f>O26/17.1</f>
        <v>0</v>
      </c>
      <c r="Q26" s="270"/>
      <c r="R26" s="299">
        <f>Q26/17.1</f>
        <v>0</v>
      </c>
      <c r="S26" s="270"/>
      <c r="T26" s="299">
        <f>S26/17.1</f>
        <v>0</v>
      </c>
      <c r="U26" s="270"/>
      <c r="V26" s="299">
        <f>U26/17.1</f>
        <v>0</v>
      </c>
      <c r="W26" s="270"/>
      <c r="X26" s="299">
        <f>W26/17.1</f>
        <v>0</v>
      </c>
      <c r="Y26" s="270"/>
      <c r="Z26" s="299">
        <f>Y26/17.1</f>
        <v>0</v>
      </c>
      <c r="AA26" s="270"/>
      <c r="AB26" s="299">
        <f>AA26/17.1</f>
        <v>0</v>
      </c>
      <c r="AC26" s="270"/>
      <c r="AD26" s="299">
        <f>AC26/17.1</f>
        <v>0</v>
      </c>
      <c r="AE26" s="272" t="s">
        <v>673</v>
      </c>
      <c r="AF26" s="272" t="s">
        <v>674</v>
      </c>
      <c r="AG26" s="273" t="s">
        <v>675</v>
      </c>
      <c r="AH26" s="252"/>
    </row>
    <row r="27" spans="1:34" ht="60" customHeight="1" x14ac:dyDescent="0.25">
      <c r="A27" s="323" t="s">
        <v>676</v>
      </c>
      <c r="B27" s="305" t="s">
        <v>677</v>
      </c>
      <c r="C27" s="306">
        <v>27</v>
      </c>
      <c r="D27" s="306">
        <v>142</v>
      </c>
      <c r="E27" s="306">
        <v>70</v>
      </c>
      <c r="F27" s="306">
        <v>90</v>
      </c>
      <c r="G27" s="270"/>
      <c r="H27" s="299">
        <f>G27/1</f>
        <v>0</v>
      </c>
      <c r="I27" s="270"/>
      <c r="J27" s="299">
        <f>I27/1</f>
        <v>0</v>
      </c>
      <c r="K27" s="270"/>
      <c r="L27" s="299">
        <f>K27/1</f>
        <v>0</v>
      </c>
      <c r="M27" s="270"/>
      <c r="N27" s="299">
        <f>M27/1</f>
        <v>0</v>
      </c>
      <c r="O27" s="270"/>
      <c r="P27" s="299">
        <f>O27/1</f>
        <v>0</v>
      </c>
      <c r="Q27" s="270"/>
      <c r="R27" s="299">
        <f>Q27/1</f>
        <v>0</v>
      </c>
      <c r="S27" s="270"/>
      <c r="T27" s="299">
        <f>S27/1</f>
        <v>0</v>
      </c>
      <c r="U27" s="270"/>
      <c r="V27" s="299">
        <f>U27/1</f>
        <v>0</v>
      </c>
      <c r="W27" s="270"/>
      <c r="X27" s="299">
        <f>W27/1</f>
        <v>0</v>
      </c>
      <c r="Y27" s="270"/>
      <c r="Z27" s="299">
        <f>Y27/1</f>
        <v>0</v>
      </c>
      <c r="AA27" s="270"/>
      <c r="AB27" s="299">
        <f>AA27/1</f>
        <v>0</v>
      </c>
      <c r="AC27" s="270"/>
      <c r="AD27" s="299">
        <f>AC27/1</f>
        <v>0</v>
      </c>
      <c r="AE27" s="272" t="s">
        <v>678</v>
      </c>
      <c r="AF27" s="272" t="s">
        <v>679</v>
      </c>
      <c r="AG27" s="273" t="s">
        <v>680</v>
      </c>
      <c r="AH27" s="252"/>
    </row>
    <row r="28" spans="1:34" ht="60" customHeight="1" x14ac:dyDescent="0.25">
      <c r="A28" s="323" t="s">
        <v>681</v>
      </c>
      <c r="B28" s="305" t="s">
        <v>682</v>
      </c>
      <c r="C28" s="306">
        <v>89</v>
      </c>
      <c r="D28" s="306">
        <v>215</v>
      </c>
      <c r="E28" s="306">
        <v>140</v>
      </c>
      <c r="F28" s="306">
        <v>180</v>
      </c>
      <c r="G28" s="270"/>
      <c r="H28" s="299">
        <f>G28/1</f>
        <v>0</v>
      </c>
      <c r="I28" s="270"/>
      <c r="J28" s="299">
        <f>I28/1</f>
        <v>0</v>
      </c>
      <c r="K28" s="270"/>
      <c r="L28" s="299">
        <f>K28/1</f>
        <v>0</v>
      </c>
      <c r="M28" s="270"/>
      <c r="N28" s="299">
        <f>M28/1</f>
        <v>0</v>
      </c>
      <c r="O28" s="270"/>
      <c r="P28" s="299">
        <f>O28/1</f>
        <v>0</v>
      </c>
      <c r="Q28" s="270"/>
      <c r="R28" s="299">
        <f>Q28/1</f>
        <v>0</v>
      </c>
      <c r="S28" s="270"/>
      <c r="T28" s="299">
        <f>S28/1</f>
        <v>0</v>
      </c>
      <c r="U28" s="270"/>
      <c r="V28" s="299">
        <f>U28/1</f>
        <v>0</v>
      </c>
      <c r="W28" s="270"/>
      <c r="X28" s="299">
        <f>W28/1</f>
        <v>0</v>
      </c>
      <c r="Y28" s="270"/>
      <c r="Z28" s="299">
        <f>Y28/1</f>
        <v>0</v>
      </c>
      <c r="AA28" s="270"/>
      <c r="AB28" s="299">
        <f>AA28/1</f>
        <v>0</v>
      </c>
      <c r="AC28" s="270"/>
      <c r="AD28" s="299">
        <f>AC28/1</f>
        <v>0</v>
      </c>
      <c r="AE28" s="272" t="s">
        <v>683</v>
      </c>
      <c r="AF28" s="272" t="s">
        <v>684</v>
      </c>
      <c r="AG28" s="273" t="s">
        <v>685</v>
      </c>
      <c r="AH28" s="252"/>
    </row>
    <row r="29" spans="1:34" ht="45" customHeight="1" x14ac:dyDescent="0.25">
      <c r="A29" s="323" t="s">
        <v>686</v>
      </c>
      <c r="B29" s="305" t="s">
        <v>687</v>
      </c>
      <c r="C29" s="306">
        <v>1</v>
      </c>
      <c r="D29" s="306">
        <v>45</v>
      </c>
      <c r="E29" s="306">
        <v>10</v>
      </c>
      <c r="F29" s="306">
        <v>26</v>
      </c>
      <c r="G29" s="270"/>
      <c r="H29" s="299">
        <f>G29/1</f>
        <v>0</v>
      </c>
      <c r="I29" s="270"/>
      <c r="J29" s="299">
        <f>I29/1</f>
        <v>0</v>
      </c>
      <c r="K29" s="270"/>
      <c r="L29" s="299">
        <f>K29/1</f>
        <v>0</v>
      </c>
      <c r="M29" s="270"/>
      <c r="N29" s="299">
        <f>M29/1</f>
        <v>0</v>
      </c>
      <c r="O29" s="270"/>
      <c r="P29" s="299">
        <f>O29/1</f>
        <v>0</v>
      </c>
      <c r="Q29" s="270"/>
      <c r="R29" s="299">
        <f>Q29/1</f>
        <v>0</v>
      </c>
      <c r="S29" s="270"/>
      <c r="T29" s="299">
        <f>S29/1</f>
        <v>0</v>
      </c>
      <c r="U29" s="270"/>
      <c r="V29" s="299">
        <f>U29/1</f>
        <v>0</v>
      </c>
      <c r="W29" s="270"/>
      <c r="X29" s="299">
        <f>W29/1</f>
        <v>0</v>
      </c>
      <c r="Y29" s="270"/>
      <c r="Z29" s="299">
        <f>Y29/1</f>
        <v>0</v>
      </c>
      <c r="AA29" s="270"/>
      <c r="AB29" s="299">
        <f>AA29/1</f>
        <v>0</v>
      </c>
      <c r="AC29" s="270"/>
      <c r="AD29" s="299">
        <f>AC29/1</f>
        <v>0</v>
      </c>
      <c r="AE29" s="272" t="s">
        <v>688</v>
      </c>
      <c r="AF29" s="272" t="s">
        <v>689</v>
      </c>
      <c r="AG29" s="273" t="s">
        <v>690</v>
      </c>
      <c r="AH29" s="252"/>
    </row>
    <row r="30" spans="1:34" ht="30" customHeight="1" x14ac:dyDescent="0.25">
      <c r="A30" s="323" t="s">
        <v>691</v>
      </c>
      <c r="B30" s="305" t="s">
        <v>692</v>
      </c>
      <c r="C30" s="306">
        <v>1</v>
      </c>
      <c r="D30" s="306">
        <v>55</v>
      </c>
      <c r="E30" s="306">
        <v>10</v>
      </c>
      <c r="F30" s="306">
        <v>26</v>
      </c>
      <c r="G30" s="270"/>
      <c r="H30" s="299">
        <f>G30/1</f>
        <v>0</v>
      </c>
      <c r="I30" s="270"/>
      <c r="J30" s="299">
        <f>I30/1</f>
        <v>0</v>
      </c>
      <c r="K30" s="270"/>
      <c r="L30" s="299">
        <f>K30/1</f>
        <v>0</v>
      </c>
      <c r="M30" s="270"/>
      <c r="N30" s="299">
        <f>M30/1</f>
        <v>0</v>
      </c>
      <c r="O30" s="270"/>
      <c r="P30" s="299">
        <f>O30/1</f>
        <v>0</v>
      </c>
      <c r="Q30" s="270"/>
      <c r="R30" s="299">
        <f>Q30/1</f>
        <v>0</v>
      </c>
      <c r="S30" s="270"/>
      <c r="T30" s="299">
        <f>S30/1</f>
        <v>0</v>
      </c>
      <c r="U30" s="270"/>
      <c r="V30" s="299">
        <f>U30/1</f>
        <v>0</v>
      </c>
      <c r="W30" s="270"/>
      <c r="X30" s="299">
        <f>W30/1</f>
        <v>0</v>
      </c>
      <c r="Y30" s="270"/>
      <c r="Z30" s="299">
        <f>Y30/1</f>
        <v>0</v>
      </c>
      <c r="AA30" s="270"/>
      <c r="AB30" s="299">
        <f>AA30/1</f>
        <v>0</v>
      </c>
      <c r="AC30" s="270"/>
      <c r="AD30" s="299">
        <f>AC30/1</f>
        <v>0</v>
      </c>
      <c r="AE30" s="272" t="s">
        <v>693</v>
      </c>
      <c r="AF30" s="272" t="s">
        <v>694</v>
      </c>
      <c r="AG30" s="273" t="s">
        <v>695</v>
      </c>
      <c r="AH30" s="252"/>
    </row>
    <row r="31" spans="1:34" ht="60" customHeight="1" x14ac:dyDescent="0.25">
      <c r="A31" s="323" t="s">
        <v>696</v>
      </c>
      <c r="B31" s="305" t="s">
        <v>697</v>
      </c>
      <c r="C31" s="306">
        <v>5</v>
      </c>
      <c r="D31" s="306">
        <v>52</v>
      </c>
      <c r="E31" s="306">
        <v>10</v>
      </c>
      <c r="F31" s="306">
        <v>26</v>
      </c>
      <c r="G31" s="270"/>
      <c r="H31" s="299">
        <f>G31/1</f>
        <v>0</v>
      </c>
      <c r="I31" s="270"/>
      <c r="J31" s="299">
        <f>I31/1</f>
        <v>0</v>
      </c>
      <c r="K31" s="270"/>
      <c r="L31" s="299">
        <f>K31/1</f>
        <v>0</v>
      </c>
      <c r="M31" s="270"/>
      <c r="N31" s="299">
        <f>M31/1</f>
        <v>0</v>
      </c>
      <c r="O31" s="270"/>
      <c r="P31" s="299">
        <f>O31/1</f>
        <v>0</v>
      </c>
      <c r="Q31" s="270"/>
      <c r="R31" s="299">
        <f>Q31/1</f>
        <v>0</v>
      </c>
      <c r="S31" s="270"/>
      <c r="T31" s="299">
        <f>S31/1</f>
        <v>0</v>
      </c>
      <c r="U31" s="270"/>
      <c r="V31" s="299">
        <f>U31/1</f>
        <v>0</v>
      </c>
      <c r="W31" s="270"/>
      <c r="X31" s="299">
        <f>W31/1</f>
        <v>0</v>
      </c>
      <c r="Y31" s="270"/>
      <c r="Z31" s="299">
        <f>Y31/1</f>
        <v>0</v>
      </c>
      <c r="AA31" s="270"/>
      <c r="AB31" s="299">
        <f>AA31/1</f>
        <v>0</v>
      </c>
      <c r="AC31" s="270"/>
      <c r="AD31" s="299">
        <f>AC31/1</f>
        <v>0</v>
      </c>
      <c r="AE31" s="272" t="s">
        <v>698</v>
      </c>
      <c r="AF31" s="272" t="s">
        <v>699</v>
      </c>
      <c r="AG31" s="273" t="s">
        <v>700</v>
      </c>
      <c r="AH31" s="252"/>
    </row>
    <row r="32" spans="1:34" ht="90" customHeight="1" x14ac:dyDescent="0.25">
      <c r="A32" s="323" t="s">
        <v>701</v>
      </c>
      <c r="B32" s="305" t="s">
        <v>702</v>
      </c>
      <c r="C32" s="306">
        <v>40</v>
      </c>
      <c r="D32" s="306">
        <v>180</v>
      </c>
      <c r="E32" s="306">
        <v>85</v>
      </c>
      <c r="F32" s="306">
        <v>130</v>
      </c>
      <c r="G32" s="270"/>
      <c r="H32" s="299">
        <f>G32/0.1791</f>
        <v>0</v>
      </c>
      <c r="I32" s="270"/>
      <c r="J32" s="299">
        <f>I32/0.1791</f>
        <v>0</v>
      </c>
      <c r="K32" s="270"/>
      <c r="L32" s="299">
        <f>K32/0.1791</f>
        <v>0</v>
      </c>
      <c r="M32" s="270"/>
      <c r="N32" s="299">
        <f>M32/0.1791</f>
        <v>0</v>
      </c>
      <c r="O32" s="270"/>
      <c r="P32" s="299">
        <f>O32/0.1791</f>
        <v>0</v>
      </c>
      <c r="Q32" s="270"/>
      <c r="R32" s="299">
        <f>Q32/0.1791</f>
        <v>0</v>
      </c>
      <c r="S32" s="270"/>
      <c r="T32" s="299">
        <f>S32/0.1791</f>
        <v>0</v>
      </c>
      <c r="U32" s="270"/>
      <c r="V32" s="299">
        <f>U32/0.1791</f>
        <v>0</v>
      </c>
      <c r="W32" s="270"/>
      <c r="X32" s="299">
        <f>W32/0.1791</f>
        <v>0</v>
      </c>
      <c r="Y32" s="270"/>
      <c r="Z32" s="299">
        <f>Y32/0.1791</f>
        <v>0</v>
      </c>
      <c r="AA32" s="270"/>
      <c r="AB32" s="299">
        <f>AA32/0.1791</f>
        <v>0</v>
      </c>
      <c r="AC32" s="270"/>
      <c r="AD32" s="299">
        <f>AC32/0.1791</f>
        <v>0</v>
      </c>
      <c r="AE32" s="272" t="s">
        <v>703</v>
      </c>
      <c r="AF32" s="272" t="s">
        <v>704</v>
      </c>
      <c r="AG32" s="273" t="s">
        <v>705</v>
      </c>
      <c r="AH32" s="252"/>
    </row>
    <row r="33" spans="1:34" ht="75" customHeight="1" x14ac:dyDescent="0.25">
      <c r="A33" s="323" t="s">
        <v>706</v>
      </c>
      <c r="B33" s="305" t="s">
        <v>707</v>
      </c>
      <c r="C33" s="306">
        <v>0.1</v>
      </c>
      <c r="D33" s="306">
        <v>200</v>
      </c>
      <c r="E33" s="306">
        <v>150</v>
      </c>
      <c r="F33" s="306">
        <v>200</v>
      </c>
      <c r="G33" s="270"/>
      <c r="H33" s="299">
        <f>G33/0.02586</f>
        <v>0</v>
      </c>
      <c r="I33" s="270"/>
      <c r="J33" s="299">
        <f>I33/0.02586</f>
        <v>0</v>
      </c>
      <c r="K33" s="270"/>
      <c r="L33" s="299">
        <f>K33/0.02586</f>
        <v>0</v>
      </c>
      <c r="M33" s="270"/>
      <c r="N33" s="299">
        <f>M33/0.02586</f>
        <v>0</v>
      </c>
      <c r="O33" s="270"/>
      <c r="P33" s="299">
        <f>O33/0.02586</f>
        <v>0</v>
      </c>
      <c r="Q33" s="270"/>
      <c r="R33" s="299">
        <f>Q33/0.02586</f>
        <v>0</v>
      </c>
      <c r="S33" s="270"/>
      <c r="T33" s="299">
        <f>S33/0.02586</f>
        <v>0</v>
      </c>
      <c r="U33" s="270"/>
      <c r="V33" s="299">
        <f>U33/0.02586</f>
        <v>0</v>
      </c>
      <c r="W33" s="270"/>
      <c r="X33" s="299">
        <f>W33/0.02586</f>
        <v>0</v>
      </c>
      <c r="Y33" s="270"/>
      <c r="Z33" s="299">
        <f>Y33/0.02586</f>
        <v>0</v>
      </c>
      <c r="AA33" s="270"/>
      <c r="AB33" s="299">
        <f>AA33/0.02586</f>
        <v>0</v>
      </c>
      <c r="AC33" s="270"/>
      <c r="AD33" s="299">
        <f>AC33/0.02586</f>
        <v>0</v>
      </c>
      <c r="AE33" s="272" t="s">
        <v>708</v>
      </c>
      <c r="AF33" s="272" t="s">
        <v>709</v>
      </c>
      <c r="AG33" s="273" t="s">
        <v>710</v>
      </c>
      <c r="AH33" s="252"/>
    </row>
    <row r="34" spans="1:34" ht="60" customHeight="1" x14ac:dyDescent="0.25">
      <c r="A34" s="323" t="s">
        <v>711</v>
      </c>
      <c r="B34" s="305" t="s">
        <v>712</v>
      </c>
      <c r="C34" s="306">
        <v>35</v>
      </c>
      <c r="D34" s="306">
        <v>160</v>
      </c>
      <c r="E34" s="306">
        <v>50</v>
      </c>
      <c r="F34" s="306">
        <v>100</v>
      </c>
      <c r="G34" s="270"/>
      <c r="H34" s="299">
        <f>G34/0.01129</f>
        <v>0</v>
      </c>
      <c r="I34" s="270"/>
      <c r="J34" s="299">
        <f>I34/0.01129</f>
        <v>0</v>
      </c>
      <c r="K34" s="270"/>
      <c r="L34" s="299">
        <f>K34/0.01129</f>
        <v>0</v>
      </c>
      <c r="M34" s="270"/>
      <c r="N34" s="299">
        <f>M34/0.01129</f>
        <v>0</v>
      </c>
      <c r="O34" s="270"/>
      <c r="P34" s="299">
        <f>O34/0.01129</f>
        <v>0</v>
      </c>
      <c r="Q34" s="270"/>
      <c r="R34" s="299">
        <f>Q34/0.01129</f>
        <v>0</v>
      </c>
      <c r="S34" s="270"/>
      <c r="T34" s="299">
        <f>S34/0.01129</f>
        <v>0</v>
      </c>
      <c r="U34" s="270"/>
      <c r="V34" s="299">
        <f>U34/0.01129</f>
        <v>0</v>
      </c>
      <c r="W34" s="270"/>
      <c r="X34" s="299">
        <f>W34/0.01129</f>
        <v>0</v>
      </c>
      <c r="Y34" s="270"/>
      <c r="Z34" s="299">
        <f>Y34/0.01129</f>
        <v>0</v>
      </c>
      <c r="AA34" s="270"/>
      <c r="AB34" s="299">
        <f>AA34/0.01129</f>
        <v>0</v>
      </c>
      <c r="AC34" s="270"/>
      <c r="AD34" s="299">
        <f>AC34/0.01129</f>
        <v>0</v>
      </c>
      <c r="AE34" s="272" t="s">
        <v>713</v>
      </c>
      <c r="AF34" s="272" t="s">
        <v>714</v>
      </c>
      <c r="AG34" s="273" t="s">
        <v>715</v>
      </c>
      <c r="AH34" s="252"/>
    </row>
    <row r="35" spans="1:34" ht="75" customHeight="1" x14ac:dyDescent="0.25">
      <c r="A35" s="323" t="s">
        <v>716</v>
      </c>
      <c r="B35" s="305" t="s">
        <v>717</v>
      </c>
      <c r="C35" s="306">
        <v>40</v>
      </c>
      <c r="D35" s="306" t="s">
        <v>718</v>
      </c>
      <c r="E35" s="306">
        <v>55</v>
      </c>
      <c r="F35" s="306" t="s">
        <v>719</v>
      </c>
      <c r="G35" s="270"/>
      <c r="H35" s="299">
        <f>G35/0.02586</f>
        <v>0</v>
      </c>
      <c r="I35" s="270"/>
      <c r="J35" s="299">
        <f>I35/0.02586</f>
        <v>0</v>
      </c>
      <c r="K35" s="270"/>
      <c r="L35" s="299">
        <f>K35/0.02586</f>
        <v>0</v>
      </c>
      <c r="M35" s="270"/>
      <c r="N35" s="299">
        <f>M35/0.02586</f>
        <v>0</v>
      </c>
      <c r="O35" s="270"/>
      <c r="P35" s="299">
        <f>O35/0.02586</f>
        <v>0</v>
      </c>
      <c r="Q35" s="270"/>
      <c r="R35" s="299">
        <f>Q35/0.02586</f>
        <v>0</v>
      </c>
      <c r="S35" s="270"/>
      <c r="T35" s="299">
        <f>S35/0.02586</f>
        <v>0</v>
      </c>
      <c r="U35" s="270"/>
      <c r="V35" s="299">
        <f>U35/0.02586</f>
        <v>0</v>
      </c>
      <c r="W35" s="270"/>
      <c r="X35" s="299">
        <f>W35/0.02586</f>
        <v>0</v>
      </c>
      <c r="Y35" s="270"/>
      <c r="Z35" s="299">
        <f>Y35/0.02586</f>
        <v>0</v>
      </c>
      <c r="AA35" s="270"/>
      <c r="AB35" s="299">
        <f>AA35/0.02586</f>
        <v>0</v>
      </c>
      <c r="AC35" s="270"/>
      <c r="AD35" s="299">
        <f>AC35/0.02586</f>
        <v>0</v>
      </c>
      <c r="AE35" s="272" t="s">
        <v>720</v>
      </c>
      <c r="AF35" s="272" t="s">
        <v>721</v>
      </c>
      <c r="AG35" s="273" t="s">
        <v>722</v>
      </c>
      <c r="AH35" s="252"/>
    </row>
    <row r="36" spans="1:34" ht="30" customHeight="1" x14ac:dyDescent="0.25">
      <c r="A36" s="323" t="s">
        <v>723</v>
      </c>
      <c r="B36" s="305" t="s">
        <v>724</v>
      </c>
      <c r="C36" s="306">
        <v>1</v>
      </c>
      <c r="D36" s="306">
        <v>130</v>
      </c>
      <c r="E36" s="306">
        <v>10</v>
      </c>
      <c r="F36" s="306">
        <v>99</v>
      </c>
      <c r="G36" s="270"/>
      <c r="H36" s="299">
        <f>G36/0.02586</f>
        <v>0</v>
      </c>
      <c r="I36" s="270"/>
      <c r="J36" s="299">
        <f>I36/0.02586</f>
        <v>0</v>
      </c>
      <c r="K36" s="270"/>
      <c r="L36" s="299">
        <f>K36/0.02586</f>
        <v>0</v>
      </c>
      <c r="M36" s="270"/>
      <c r="N36" s="299">
        <f>M36/0.02586</f>
        <v>0</v>
      </c>
      <c r="O36" s="270"/>
      <c r="P36" s="299">
        <f>O36/0.02586</f>
        <v>0</v>
      </c>
      <c r="Q36" s="270"/>
      <c r="R36" s="299">
        <f>Q36/0.02586</f>
        <v>0</v>
      </c>
      <c r="S36" s="270"/>
      <c r="T36" s="299">
        <f>S36/0.02586</f>
        <v>0</v>
      </c>
      <c r="U36" s="270"/>
      <c r="V36" s="299">
        <f>U36/0.02586</f>
        <v>0</v>
      </c>
      <c r="W36" s="270"/>
      <c r="X36" s="299">
        <f>W36/0.02586</f>
        <v>0</v>
      </c>
      <c r="Y36" s="270"/>
      <c r="Z36" s="299">
        <f>Y36/0.02586</f>
        <v>0</v>
      </c>
      <c r="AA36" s="270"/>
      <c r="AB36" s="299">
        <f>AA36/0.02586</f>
        <v>0</v>
      </c>
      <c r="AC36" s="270"/>
      <c r="AD36" s="299">
        <f>AC36/0.02586</f>
        <v>0</v>
      </c>
      <c r="AE36" s="272" t="s">
        <v>725</v>
      </c>
      <c r="AF36" s="272"/>
      <c r="AG36" s="273" t="s">
        <v>726</v>
      </c>
      <c r="AH36" s="252"/>
    </row>
    <row r="37" spans="1:34" ht="30" customHeight="1" x14ac:dyDescent="0.25">
      <c r="A37" s="323" t="s">
        <v>727</v>
      </c>
      <c r="B37" s="305" t="s">
        <v>728</v>
      </c>
      <c r="C37" s="306">
        <v>0.1</v>
      </c>
      <c r="D37" s="306">
        <v>3.7</v>
      </c>
      <c r="E37" s="306">
        <v>0.1</v>
      </c>
      <c r="F37" s="306">
        <v>3</v>
      </c>
      <c r="G37" s="270"/>
      <c r="H37" s="299">
        <f>IF(ISERROR(H34/H35),0,H34/H35)</f>
        <v>0</v>
      </c>
      <c r="I37" s="270"/>
      <c r="J37" s="299">
        <f>IF(ISERROR(J34/J35),0,J34/J35)</f>
        <v>0</v>
      </c>
      <c r="K37" s="270"/>
      <c r="L37" s="299">
        <f>IF(ISERROR(L34/L35),0,L34/L35)</f>
        <v>0</v>
      </c>
      <c r="M37" s="270"/>
      <c r="N37" s="299">
        <f>IF(ISERROR(N34/N35),0,N34/N35)</f>
        <v>0</v>
      </c>
      <c r="O37" s="270"/>
      <c r="P37" s="299">
        <f>IF(ISERROR(P34/P35),0,P34/P35)</f>
        <v>0</v>
      </c>
      <c r="Q37" s="270"/>
      <c r="R37" s="299">
        <f>IF(ISERROR(R34/R35),0,R34/R35)</f>
        <v>0</v>
      </c>
      <c r="S37" s="270"/>
      <c r="T37" s="299">
        <f>IF(ISERROR(T34/T35),0,T34/T35)</f>
        <v>0</v>
      </c>
      <c r="U37" s="270"/>
      <c r="V37" s="299">
        <f>IF(ISERROR(V34/V35),0,V34/V35)</f>
        <v>0</v>
      </c>
      <c r="W37" s="270"/>
      <c r="X37" s="299">
        <f>IF(ISERROR(X34/X35),0,X34/X35)</f>
        <v>0</v>
      </c>
      <c r="Y37" s="270"/>
      <c r="Z37" s="299">
        <f>IF(ISERROR(Z34/Z35),0,Z34/Z35)</f>
        <v>0</v>
      </c>
      <c r="AA37" s="270"/>
      <c r="AB37" s="299">
        <f>IF(ISERROR(AB34/AB35),0,AB34/AB35)</f>
        <v>0</v>
      </c>
      <c r="AC37" s="270"/>
      <c r="AD37" s="299">
        <f>IF(ISERROR(AD34/AD35),0,AD34/AD35)</f>
        <v>0</v>
      </c>
      <c r="AE37" s="272"/>
      <c r="AF37" s="272"/>
      <c r="AG37" s="273" t="s">
        <v>729</v>
      </c>
      <c r="AH37" s="252"/>
    </row>
    <row r="38" spans="1:34" ht="15.75" customHeight="1" x14ac:dyDescent="0.25">
      <c r="A38" s="324" t="s">
        <v>730</v>
      </c>
      <c r="B38" s="307"/>
      <c r="C38" s="308"/>
      <c r="D38" s="308"/>
      <c r="E38" s="308"/>
      <c r="F38" s="308"/>
      <c r="G38" s="274"/>
      <c r="H38" s="300"/>
      <c r="I38" s="274"/>
      <c r="J38" s="300"/>
      <c r="K38" s="274"/>
      <c r="L38" s="300"/>
      <c r="M38" s="274"/>
      <c r="N38" s="300"/>
      <c r="O38" s="274"/>
      <c r="P38" s="300"/>
      <c r="Q38" s="274"/>
      <c r="R38" s="300"/>
      <c r="S38" s="274"/>
      <c r="T38" s="300"/>
      <c r="U38" s="274"/>
      <c r="V38" s="300"/>
      <c r="W38" s="274"/>
      <c r="X38" s="300"/>
      <c r="Y38" s="274"/>
      <c r="Z38" s="300"/>
      <c r="AA38" s="274"/>
      <c r="AB38" s="300"/>
      <c r="AC38" s="274"/>
      <c r="AD38" s="300"/>
      <c r="AE38" s="275"/>
      <c r="AF38" s="275"/>
      <c r="AG38" s="276"/>
      <c r="AH38" s="252"/>
    </row>
    <row r="39" spans="1:34" ht="75" customHeight="1" x14ac:dyDescent="0.25">
      <c r="A39" s="323" t="s">
        <v>731</v>
      </c>
      <c r="B39" s="305" t="s">
        <v>732</v>
      </c>
      <c r="C39" s="306">
        <v>0.3</v>
      </c>
      <c r="D39" s="306">
        <v>5.7</v>
      </c>
      <c r="E39" s="306">
        <v>1.5</v>
      </c>
      <c r="F39" s="306">
        <v>3</v>
      </c>
      <c r="G39" s="270"/>
      <c r="H39" s="299">
        <f>G39/1</f>
        <v>0</v>
      </c>
      <c r="I39" s="270"/>
      <c r="J39" s="299">
        <f>I39/1</f>
        <v>0</v>
      </c>
      <c r="K39" s="270"/>
      <c r="L39" s="299">
        <f>K39/1</f>
        <v>0</v>
      </c>
      <c r="M39" s="270"/>
      <c r="N39" s="299">
        <f>M39/1</f>
        <v>0</v>
      </c>
      <c r="O39" s="270"/>
      <c r="P39" s="299">
        <f>O39/1</f>
        <v>0</v>
      </c>
      <c r="Q39" s="270"/>
      <c r="R39" s="299">
        <f>Q39/1</f>
        <v>0</v>
      </c>
      <c r="S39" s="270"/>
      <c r="T39" s="299">
        <f>S39/1</f>
        <v>0</v>
      </c>
      <c r="U39" s="270"/>
      <c r="V39" s="299">
        <f>U39/1</f>
        <v>0</v>
      </c>
      <c r="W39" s="270"/>
      <c r="X39" s="299">
        <f>W39/1</f>
        <v>0</v>
      </c>
      <c r="Y39" s="270"/>
      <c r="Z39" s="299">
        <f>Y39/1</f>
        <v>0</v>
      </c>
      <c r="AA39" s="270"/>
      <c r="AB39" s="299">
        <f>AA39/1</f>
        <v>0</v>
      </c>
      <c r="AC39" s="270"/>
      <c r="AD39" s="299">
        <f>AC39/1</f>
        <v>0</v>
      </c>
      <c r="AE39" s="272" t="s">
        <v>733</v>
      </c>
      <c r="AF39" s="272" t="s">
        <v>734</v>
      </c>
      <c r="AG39" s="273" t="s">
        <v>735</v>
      </c>
      <c r="AH39" s="252"/>
    </row>
    <row r="40" spans="1:34" ht="60" customHeight="1" x14ac:dyDescent="0.25">
      <c r="A40" s="323" t="s">
        <v>736</v>
      </c>
      <c r="B40" s="305" t="s">
        <v>737</v>
      </c>
      <c r="C40" s="306">
        <v>4.5</v>
      </c>
      <c r="D40" s="306">
        <v>12.5</v>
      </c>
      <c r="E40" s="306">
        <v>6</v>
      </c>
      <c r="F40" s="306">
        <v>12</v>
      </c>
      <c r="G40" s="270"/>
      <c r="H40" s="299">
        <f>G40/12.87</f>
        <v>0</v>
      </c>
      <c r="I40" s="270"/>
      <c r="J40" s="299">
        <f>I40/12.87</f>
        <v>0</v>
      </c>
      <c r="K40" s="270"/>
      <c r="L40" s="299">
        <f>K40/12.87</f>
        <v>0</v>
      </c>
      <c r="M40" s="270"/>
      <c r="N40" s="299">
        <f>M40/12.87</f>
        <v>0</v>
      </c>
      <c r="O40" s="270"/>
      <c r="P40" s="299">
        <f>O40/12.87</f>
        <v>0</v>
      </c>
      <c r="Q40" s="270"/>
      <c r="R40" s="299">
        <f>Q40/12.87</f>
        <v>0</v>
      </c>
      <c r="S40" s="270"/>
      <c r="T40" s="299">
        <f>S40/12.87</f>
        <v>0</v>
      </c>
      <c r="U40" s="270"/>
      <c r="V40" s="299">
        <f>U40/12.87</f>
        <v>0</v>
      </c>
      <c r="W40" s="270"/>
      <c r="X40" s="299">
        <f>W40/12.87</f>
        <v>0</v>
      </c>
      <c r="Y40" s="270"/>
      <c r="Z40" s="299">
        <f>Y40/12.87</f>
        <v>0</v>
      </c>
      <c r="AA40" s="270"/>
      <c r="AB40" s="299">
        <f>AA40/12.87</f>
        <v>0</v>
      </c>
      <c r="AC40" s="270"/>
      <c r="AD40" s="299">
        <f>AC40/12.87</f>
        <v>0</v>
      </c>
      <c r="AE40" s="272" t="s">
        <v>738</v>
      </c>
      <c r="AF40" s="272" t="s">
        <v>739</v>
      </c>
      <c r="AG40" s="273" t="s">
        <v>740</v>
      </c>
      <c r="AH40" s="252"/>
    </row>
    <row r="41" spans="1:34" ht="30" customHeight="1" x14ac:dyDescent="0.25">
      <c r="A41" s="323" t="s">
        <v>741</v>
      </c>
      <c r="B41" s="305" t="s">
        <v>742</v>
      </c>
      <c r="C41" s="306">
        <v>27</v>
      </c>
      <c r="D41" s="306">
        <v>37</v>
      </c>
      <c r="E41" s="306">
        <v>28</v>
      </c>
      <c r="F41" s="306">
        <v>38</v>
      </c>
      <c r="G41" s="270"/>
      <c r="H41" s="299">
        <f>G41/0.01</f>
        <v>0</v>
      </c>
      <c r="I41" s="270"/>
      <c r="J41" s="299">
        <f>I41/0.01</f>
        <v>0</v>
      </c>
      <c r="K41" s="270"/>
      <c r="L41" s="299">
        <f>K41/0.01</f>
        <v>0</v>
      </c>
      <c r="M41" s="270"/>
      <c r="N41" s="299">
        <f>M41/0.01</f>
        <v>0</v>
      </c>
      <c r="O41" s="270"/>
      <c r="P41" s="299">
        <f>O41/0.01</f>
        <v>0</v>
      </c>
      <c r="Q41" s="270"/>
      <c r="R41" s="299">
        <f>Q41/0.01</f>
        <v>0</v>
      </c>
      <c r="S41" s="270"/>
      <c r="T41" s="299">
        <f>S41/0.01</f>
        <v>0</v>
      </c>
      <c r="U41" s="270"/>
      <c r="V41" s="299">
        <f>U41/0.01</f>
        <v>0</v>
      </c>
      <c r="W41" s="270"/>
      <c r="X41" s="299">
        <f>W41/0.01</f>
        <v>0</v>
      </c>
      <c r="Y41" s="270"/>
      <c r="Z41" s="299">
        <f>Y41/0.01</f>
        <v>0</v>
      </c>
      <c r="AA41" s="270"/>
      <c r="AB41" s="299">
        <f>AA41/0.01</f>
        <v>0</v>
      </c>
      <c r="AC41" s="270"/>
      <c r="AD41" s="299">
        <f>AC41/0.01</f>
        <v>0</v>
      </c>
      <c r="AE41" s="272" t="s">
        <v>743</v>
      </c>
      <c r="AF41" s="272" t="s">
        <v>744</v>
      </c>
      <c r="AG41" s="273" t="s">
        <v>745</v>
      </c>
      <c r="AH41" s="252"/>
    </row>
    <row r="42" spans="1:34" ht="24" customHeight="1" x14ac:dyDescent="0.25">
      <c r="A42" s="323" t="s">
        <v>746</v>
      </c>
      <c r="B42" s="305" t="s">
        <v>747</v>
      </c>
      <c r="C42" s="306">
        <v>1.2</v>
      </c>
      <c r="D42" s="306">
        <v>4.9000000000000004</v>
      </c>
      <c r="E42" s="306">
        <v>1.2</v>
      </c>
      <c r="F42" s="306">
        <v>4.9000000000000004</v>
      </c>
      <c r="G42" s="270"/>
      <c r="H42" s="299">
        <f>G42</f>
        <v>0</v>
      </c>
      <c r="I42" s="270"/>
      <c r="J42" s="299">
        <f>I42</f>
        <v>0</v>
      </c>
      <c r="K42" s="270"/>
      <c r="L42" s="299">
        <f>K42</f>
        <v>0</v>
      </c>
      <c r="M42" s="270"/>
      <c r="N42" s="299">
        <f>M42</f>
        <v>0</v>
      </c>
      <c r="O42" s="270"/>
      <c r="P42" s="299">
        <f>O42</f>
        <v>0</v>
      </c>
      <c r="Q42" s="270"/>
      <c r="R42" s="299">
        <f>Q42</f>
        <v>0</v>
      </c>
      <c r="S42" s="270"/>
      <c r="T42" s="299">
        <f>S42</f>
        <v>0</v>
      </c>
      <c r="U42" s="270"/>
      <c r="V42" s="299">
        <f>U42</f>
        <v>0</v>
      </c>
      <c r="W42" s="270"/>
      <c r="X42" s="299">
        <f>W42</f>
        <v>0</v>
      </c>
      <c r="Y42" s="270"/>
      <c r="Z42" s="299">
        <f>Y42</f>
        <v>0</v>
      </c>
      <c r="AA42" s="270"/>
      <c r="AB42" s="299">
        <f>AA42</f>
        <v>0</v>
      </c>
      <c r="AC42" s="270"/>
      <c r="AD42" s="299">
        <f>AC42</f>
        <v>0</v>
      </c>
      <c r="AE42" s="272"/>
      <c r="AF42" s="272"/>
      <c r="AG42" s="273"/>
      <c r="AH42" s="252"/>
    </row>
    <row r="43" spans="1:34" ht="26.25" customHeight="1" x14ac:dyDescent="0.25">
      <c r="A43" s="323" t="s">
        <v>748</v>
      </c>
      <c r="B43" s="305" t="s">
        <v>749</v>
      </c>
      <c r="C43" s="306">
        <v>100</v>
      </c>
      <c r="D43" s="306">
        <v>180</v>
      </c>
      <c r="E43" s="306">
        <v>100</v>
      </c>
      <c r="F43" s="306">
        <v>180</v>
      </c>
      <c r="G43" s="270"/>
      <c r="H43" s="299">
        <f>G43/0.01536</f>
        <v>0</v>
      </c>
      <c r="I43" s="270"/>
      <c r="J43" s="299">
        <f>I43/0.01536</f>
        <v>0</v>
      </c>
      <c r="K43" s="270"/>
      <c r="L43" s="299">
        <f>K43/0.01536</f>
        <v>0</v>
      </c>
      <c r="M43" s="270"/>
      <c r="N43" s="299">
        <f>M43/0.01536</f>
        <v>0</v>
      </c>
      <c r="O43" s="270"/>
      <c r="P43" s="299">
        <f>O43/0.01536</f>
        <v>0</v>
      </c>
      <c r="Q43" s="270"/>
      <c r="R43" s="299">
        <f>Q43/0.01536</f>
        <v>0</v>
      </c>
      <c r="S43" s="270"/>
      <c r="T43" s="299">
        <f>S43/0.01536</f>
        <v>0</v>
      </c>
      <c r="U43" s="270"/>
      <c r="V43" s="299">
        <f>U43/0.01536</f>
        <v>0</v>
      </c>
      <c r="W43" s="270"/>
      <c r="X43" s="299">
        <f>W43/0.01536</f>
        <v>0</v>
      </c>
      <c r="Y43" s="270"/>
      <c r="Z43" s="299">
        <f>Y43/0.01536</f>
        <v>0</v>
      </c>
      <c r="AA43" s="270"/>
      <c r="AB43" s="299">
        <f>AA43/0.01536</f>
        <v>0</v>
      </c>
      <c r="AC43" s="270"/>
      <c r="AD43" s="299">
        <f>AC43/0.01536</f>
        <v>0</v>
      </c>
      <c r="AE43" s="272"/>
      <c r="AF43" s="272"/>
      <c r="AG43" s="273"/>
      <c r="AH43" s="252"/>
    </row>
    <row r="44" spans="1:34" ht="30" customHeight="1" x14ac:dyDescent="0.25">
      <c r="A44" s="323" t="s">
        <v>750</v>
      </c>
      <c r="B44" s="305" t="s">
        <v>751</v>
      </c>
      <c r="C44" s="306">
        <v>0.7</v>
      </c>
      <c r="D44" s="306">
        <v>2</v>
      </c>
      <c r="E44" s="306">
        <v>1</v>
      </c>
      <c r="F44" s="306">
        <v>1.5</v>
      </c>
      <c r="G44" s="270"/>
      <c r="H44" s="299">
        <f>G44/12.87</f>
        <v>0</v>
      </c>
      <c r="I44" s="270"/>
      <c r="J44" s="299">
        <f>I44/12.87</f>
        <v>0</v>
      </c>
      <c r="K44" s="270"/>
      <c r="L44" s="299">
        <f>K44/12.87</f>
        <v>0</v>
      </c>
      <c r="M44" s="270"/>
      <c r="N44" s="299">
        <f>M44/12.87</f>
        <v>0</v>
      </c>
      <c r="O44" s="270"/>
      <c r="P44" s="299">
        <f>O44/12.87</f>
        <v>0</v>
      </c>
      <c r="Q44" s="270"/>
      <c r="R44" s="299">
        <f>Q44/12.87</f>
        <v>0</v>
      </c>
      <c r="S44" s="270"/>
      <c r="T44" s="299">
        <f>S44/12.87</f>
        <v>0</v>
      </c>
      <c r="U44" s="270"/>
      <c r="V44" s="299">
        <f>U44/12.87</f>
        <v>0</v>
      </c>
      <c r="W44" s="270"/>
      <c r="X44" s="299">
        <f>W44/12.87</f>
        <v>0</v>
      </c>
      <c r="Y44" s="270"/>
      <c r="Z44" s="299">
        <f>Y44/12.87</f>
        <v>0</v>
      </c>
      <c r="AA44" s="270"/>
      <c r="AB44" s="299">
        <f>AA44/12.87</f>
        <v>0</v>
      </c>
      <c r="AC44" s="270"/>
      <c r="AD44" s="299">
        <f>AC44/12.87</f>
        <v>0</v>
      </c>
      <c r="AE44" s="272" t="s">
        <v>752</v>
      </c>
      <c r="AF44" s="272" t="s">
        <v>753</v>
      </c>
      <c r="AG44" s="273"/>
      <c r="AH44" s="252"/>
    </row>
    <row r="45" spans="1:34" ht="60" customHeight="1" x14ac:dyDescent="0.25">
      <c r="A45" s="323" t="s">
        <v>754</v>
      </c>
      <c r="B45" s="305" t="s">
        <v>755</v>
      </c>
      <c r="C45" s="306">
        <v>2</v>
      </c>
      <c r="D45" s="306">
        <v>4.4000000000000004</v>
      </c>
      <c r="E45" s="306">
        <v>3</v>
      </c>
      <c r="F45" s="306">
        <v>4.5</v>
      </c>
      <c r="G45" s="270"/>
      <c r="H45" s="299">
        <f>G45/1.5362</f>
        <v>0</v>
      </c>
      <c r="I45" s="270"/>
      <c r="J45" s="299">
        <f>I45/1.5362</f>
        <v>0</v>
      </c>
      <c r="K45" s="270"/>
      <c r="L45" s="299">
        <f>K45/1.5362</f>
        <v>0</v>
      </c>
      <c r="M45" s="270"/>
      <c r="N45" s="299">
        <f>M45/1.5362</f>
        <v>0</v>
      </c>
      <c r="O45" s="270"/>
      <c r="P45" s="299">
        <f>O45/1.5362</f>
        <v>0</v>
      </c>
      <c r="Q45" s="270"/>
      <c r="R45" s="299">
        <f>Q45/1.5362</f>
        <v>0</v>
      </c>
      <c r="S45" s="270"/>
      <c r="T45" s="299">
        <f>S45/1.5362</f>
        <v>0</v>
      </c>
      <c r="U45" s="270"/>
      <c r="V45" s="299">
        <f>U45/1.5362</f>
        <v>0</v>
      </c>
      <c r="W45" s="270"/>
      <c r="X45" s="299">
        <f>W45/1.5362</f>
        <v>0</v>
      </c>
      <c r="Y45" s="270"/>
      <c r="Z45" s="299">
        <f>Y45/1.5362</f>
        <v>0</v>
      </c>
      <c r="AA45" s="270"/>
      <c r="AB45" s="299">
        <f>AA45/1.5362</f>
        <v>0</v>
      </c>
      <c r="AC45" s="270"/>
      <c r="AD45" s="299">
        <f>AC45/1.5362</f>
        <v>0</v>
      </c>
      <c r="AE45" s="272" t="s">
        <v>756</v>
      </c>
      <c r="AF45" s="272" t="s">
        <v>757</v>
      </c>
      <c r="AG45" s="273" t="s">
        <v>758</v>
      </c>
      <c r="AH45" s="252"/>
    </row>
    <row r="46" spans="1:34" ht="30" customHeight="1" x14ac:dyDescent="0.25">
      <c r="A46" s="323" t="s">
        <v>759</v>
      </c>
      <c r="B46" s="305" t="s">
        <v>760</v>
      </c>
      <c r="C46" s="306">
        <v>90</v>
      </c>
      <c r="D46" s="306">
        <v>350</v>
      </c>
      <c r="E46" s="306">
        <v>90</v>
      </c>
      <c r="F46" s="306">
        <v>350</v>
      </c>
      <c r="G46" s="270"/>
      <c r="H46" s="299">
        <f>G46</f>
        <v>0</v>
      </c>
      <c r="I46" s="270"/>
      <c r="J46" s="299">
        <f>I46</f>
        <v>0</v>
      </c>
      <c r="K46" s="270"/>
      <c r="L46" s="299">
        <f>K46</f>
        <v>0</v>
      </c>
      <c r="M46" s="270"/>
      <c r="N46" s="299">
        <f>M46</f>
        <v>0</v>
      </c>
      <c r="O46" s="270"/>
      <c r="P46" s="299">
        <f>O46</f>
        <v>0</v>
      </c>
      <c r="Q46" s="270"/>
      <c r="R46" s="299">
        <f>Q46</f>
        <v>0</v>
      </c>
      <c r="S46" s="270"/>
      <c r="T46" s="299">
        <f>S46</f>
        <v>0</v>
      </c>
      <c r="U46" s="270"/>
      <c r="V46" s="299">
        <f>U46</f>
        <v>0</v>
      </c>
      <c r="W46" s="270"/>
      <c r="X46" s="299">
        <f>W46</f>
        <v>0</v>
      </c>
      <c r="Y46" s="270"/>
      <c r="Z46" s="299">
        <f>Y46</f>
        <v>0</v>
      </c>
      <c r="AA46" s="270"/>
      <c r="AB46" s="299">
        <f>AA46</f>
        <v>0</v>
      </c>
      <c r="AC46" s="270"/>
      <c r="AD46" s="299">
        <f>AC46</f>
        <v>0</v>
      </c>
      <c r="AE46" s="272" t="s">
        <v>761</v>
      </c>
      <c r="AF46" s="272" t="s">
        <v>762</v>
      </c>
      <c r="AG46" s="273" t="s">
        <v>763</v>
      </c>
      <c r="AH46" s="252"/>
    </row>
    <row r="47" spans="1:34" ht="60" customHeight="1" x14ac:dyDescent="0.25">
      <c r="A47" s="323" t="s">
        <v>764</v>
      </c>
      <c r="B47" s="305" t="s">
        <v>765</v>
      </c>
      <c r="C47" s="306">
        <v>18</v>
      </c>
      <c r="D47" s="306">
        <v>27</v>
      </c>
      <c r="E47" s="306">
        <v>18</v>
      </c>
      <c r="F47" s="306">
        <v>27</v>
      </c>
      <c r="G47" s="270"/>
      <c r="H47" s="299">
        <f>G47</f>
        <v>0</v>
      </c>
      <c r="I47" s="270"/>
      <c r="J47" s="299">
        <f>I47</f>
        <v>0</v>
      </c>
      <c r="K47" s="270"/>
      <c r="L47" s="299">
        <f>K47</f>
        <v>0</v>
      </c>
      <c r="M47" s="270"/>
      <c r="N47" s="299">
        <f>M47</f>
        <v>0</v>
      </c>
      <c r="O47" s="270"/>
      <c r="P47" s="299">
        <f>O47</f>
        <v>0</v>
      </c>
      <c r="Q47" s="270"/>
      <c r="R47" s="299">
        <f>Q47</f>
        <v>0</v>
      </c>
      <c r="S47" s="270"/>
      <c r="T47" s="299">
        <f>S47</f>
        <v>0</v>
      </c>
      <c r="U47" s="270"/>
      <c r="V47" s="299">
        <f>U47</f>
        <v>0</v>
      </c>
      <c r="W47" s="270"/>
      <c r="X47" s="299">
        <f>W47</f>
        <v>0</v>
      </c>
      <c r="Y47" s="270"/>
      <c r="Z47" s="299">
        <f>Y47</f>
        <v>0</v>
      </c>
      <c r="AA47" s="270"/>
      <c r="AB47" s="299">
        <f>AA47</f>
        <v>0</v>
      </c>
      <c r="AC47" s="270"/>
      <c r="AD47" s="299">
        <f>AC47</f>
        <v>0</v>
      </c>
      <c r="AE47" s="272" t="s">
        <v>766</v>
      </c>
      <c r="AF47" s="272"/>
      <c r="AG47" s="273" t="s">
        <v>767</v>
      </c>
      <c r="AH47" s="252"/>
    </row>
    <row r="48" spans="1:34" ht="30" customHeight="1" x14ac:dyDescent="0.25">
      <c r="A48" s="323" t="s">
        <v>768</v>
      </c>
      <c r="B48" s="306" t="s">
        <v>769</v>
      </c>
      <c r="C48" s="306">
        <v>0</v>
      </c>
      <c r="D48" s="306">
        <v>1</v>
      </c>
      <c r="E48" s="306">
        <v>0</v>
      </c>
      <c r="F48" s="306">
        <v>1</v>
      </c>
      <c r="G48" s="270"/>
      <c r="H48" s="299">
        <f>G48</f>
        <v>0</v>
      </c>
      <c r="I48" s="270"/>
      <c r="J48" s="299">
        <f>I48</f>
        <v>0</v>
      </c>
      <c r="K48" s="270"/>
      <c r="L48" s="299">
        <f>K48</f>
        <v>0</v>
      </c>
      <c r="M48" s="270"/>
      <c r="N48" s="299">
        <f>M48</f>
        <v>0</v>
      </c>
      <c r="O48" s="270"/>
      <c r="P48" s="299">
        <f>O48</f>
        <v>0</v>
      </c>
      <c r="Q48" s="270"/>
      <c r="R48" s="299">
        <f>Q48</f>
        <v>0</v>
      </c>
      <c r="S48" s="270"/>
      <c r="T48" s="299">
        <f>S48</f>
        <v>0</v>
      </c>
      <c r="U48" s="270"/>
      <c r="V48" s="299">
        <f>U48</f>
        <v>0</v>
      </c>
      <c r="W48" s="270"/>
      <c r="X48" s="299">
        <f>W48</f>
        <v>0</v>
      </c>
      <c r="Y48" s="270"/>
      <c r="Z48" s="299">
        <f>Y48</f>
        <v>0</v>
      </c>
      <c r="AA48" s="270"/>
      <c r="AB48" s="299">
        <f>AA48</f>
        <v>0</v>
      </c>
      <c r="AC48" s="270"/>
      <c r="AD48" s="299">
        <f>AC48</f>
        <v>0</v>
      </c>
      <c r="AE48" s="272" t="s">
        <v>770</v>
      </c>
      <c r="AF48" s="272" t="s">
        <v>771</v>
      </c>
      <c r="AG48" s="273" t="s">
        <v>772</v>
      </c>
      <c r="AH48" s="252"/>
    </row>
    <row r="49" spans="1:34" ht="30" customHeight="1" x14ac:dyDescent="0.25">
      <c r="A49" s="323" t="s">
        <v>773</v>
      </c>
      <c r="B49" s="305" t="s">
        <v>774</v>
      </c>
      <c r="C49" s="306">
        <v>0</v>
      </c>
      <c r="D49" s="306">
        <v>34</v>
      </c>
      <c r="E49" s="306">
        <v>0</v>
      </c>
      <c r="F49" s="306">
        <v>2</v>
      </c>
      <c r="G49" s="270"/>
      <c r="H49" s="299">
        <f>G49</f>
        <v>0</v>
      </c>
      <c r="I49" s="270"/>
      <c r="J49" s="299">
        <f>I49</f>
        <v>0</v>
      </c>
      <c r="K49" s="270"/>
      <c r="L49" s="299">
        <f>K49</f>
        <v>0</v>
      </c>
      <c r="M49" s="270"/>
      <c r="N49" s="299">
        <f>M49</f>
        <v>0</v>
      </c>
      <c r="O49" s="270"/>
      <c r="P49" s="299">
        <f>O49</f>
        <v>0</v>
      </c>
      <c r="Q49" s="270"/>
      <c r="R49" s="299">
        <f>Q49</f>
        <v>0</v>
      </c>
      <c r="S49" s="270"/>
      <c r="T49" s="299">
        <f>S49</f>
        <v>0</v>
      </c>
      <c r="U49" s="270"/>
      <c r="V49" s="299">
        <f>U49</f>
        <v>0</v>
      </c>
      <c r="W49" s="270"/>
      <c r="X49" s="299">
        <f>W49</f>
        <v>0</v>
      </c>
      <c r="Y49" s="270"/>
      <c r="Z49" s="299">
        <f>Y49</f>
        <v>0</v>
      </c>
      <c r="AA49" s="270"/>
      <c r="AB49" s="299">
        <f>AA49</f>
        <v>0</v>
      </c>
      <c r="AC49" s="270"/>
      <c r="AD49" s="299">
        <f>AC49</f>
        <v>0</v>
      </c>
      <c r="AE49" s="272" t="s">
        <v>775</v>
      </c>
      <c r="AF49" s="272" t="s">
        <v>776</v>
      </c>
      <c r="AG49" s="273" t="s">
        <v>777</v>
      </c>
      <c r="AH49" s="252"/>
    </row>
    <row r="50" spans="1:34" ht="15.75" customHeight="1" x14ac:dyDescent="0.25">
      <c r="A50" s="325" t="s">
        <v>778</v>
      </c>
      <c r="B50" s="309"/>
      <c r="C50" s="310"/>
      <c r="D50" s="310"/>
      <c r="E50" s="310"/>
      <c r="F50" s="310"/>
      <c r="G50" s="277"/>
      <c r="H50" s="301"/>
      <c r="I50" s="277"/>
      <c r="J50" s="301"/>
      <c r="K50" s="277"/>
      <c r="L50" s="301"/>
      <c r="M50" s="277"/>
      <c r="N50" s="301"/>
      <c r="O50" s="277"/>
      <c r="P50" s="301"/>
      <c r="Q50" s="277"/>
      <c r="R50" s="301"/>
      <c r="S50" s="277"/>
      <c r="T50" s="301"/>
      <c r="U50" s="277"/>
      <c r="V50" s="301"/>
      <c r="W50" s="277"/>
      <c r="X50" s="301"/>
      <c r="Y50" s="277"/>
      <c r="Z50" s="301"/>
      <c r="AA50" s="277"/>
      <c r="AB50" s="301"/>
      <c r="AC50" s="277"/>
      <c r="AD50" s="301"/>
      <c r="AE50" s="278"/>
      <c r="AF50" s="278"/>
      <c r="AG50" s="279"/>
      <c r="AH50" s="252"/>
    </row>
    <row r="51" spans="1:34" ht="90" customHeight="1" x14ac:dyDescent="0.25">
      <c r="A51" s="323" t="s">
        <v>779</v>
      </c>
      <c r="B51" s="305" t="s">
        <v>780</v>
      </c>
      <c r="C51" s="306">
        <v>4</v>
      </c>
      <c r="D51" s="306">
        <v>10.5</v>
      </c>
      <c r="E51" s="306">
        <v>5</v>
      </c>
      <c r="F51" s="306">
        <v>8</v>
      </c>
      <c r="G51" s="270"/>
      <c r="H51" s="299">
        <f>G51/1</f>
        <v>0</v>
      </c>
      <c r="I51" s="270"/>
      <c r="J51" s="299">
        <f>I51/1</f>
        <v>0</v>
      </c>
      <c r="K51" s="270"/>
      <c r="L51" s="299">
        <f>K51/1</f>
        <v>0</v>
      </c>
      <c r="M51" s="270"/>
      <c r="N51" s="299">
        <f>M51/1</f>
        <v>0</v>
      </c>
      <c r="O51" s="270"/>
      <c r="P51" s="299">
        <f>O51/1</f>
        <v>0</v>
      </c>
      <c r="Q51" s="270"/>
      <c r="R51" s="299">
        <f>Q51/1</f>
        <v>0</v>
      </c>
      <c r="S51" s="270"/>
      <c r="T51" s="299">
        <f>S51/1</f>
        <v>0</v>
      </c>
      <c r="U51" s="270"/>
      <c r="V51" s="299">
        <f>U51/1</f>
        <v>0</v>
      </c>
      <c r="W51" s="270"/>
      <c r="X51" s="299">
        <f>W51/1</f>
        <v>0</v>
      </c>
      <c r="Y51" s="270"/>
      <c r="Z51" s="299">
        <f>Y51/1</f>
        <v>0</v>
      </c>
      <c r="AA51" s="270"/>
      <c r="AB51" s="299">
        <f>AA51/1</f>
        <v>0</v>
      </c>
      <c r="AC51" s="270"/>
      <c r="AD51" s="299">
        <f>AC51/1</f>
        <v>0</v>
      </c>
      <c r="AE51" s="272" t="s">
        <v>781</v>
      </c>
      <c r="AF51" s="272" t="s">
        <v>782</v>
      </c>
      <c r="AG51" s="273" t="s">
        <v>783</v>
      </c>
      <c r="AH51" s="252"/>
    </row>
    <row r="52" spans="1:34" ht="60" customHeight="1" x14ac:dyDescent="0.25">
      <c r="A52" s="323" t="s">
        <v>784</v>
      </c>
      <c r="B52" s="305" t="s">
        <v>785</v>
      </c>
      <c r="C52" s="306">
        <v>3.9</v>
      </c>
      <c r="D52" s="306">
        <v>5.0999999999999996</v>
      </c>
      <c r="E52" s="306">
        <v>3.9</v>
      </c>
      <c r="F52" s="306">
        <v>4.5</v>
      </c>
      <c r="G52" s="270"/>
      <c r="H52" s="299">
        <f>G52/1</f>
        <v>0</v>
      </c>
      <c r="I52" s="270"/>
      <c r="J52" s="299">
        <f>I52/1</f>
        <v>0</v>
      </c>
      <c r="K52" s="270"/>
      <c r="L52" s="299">
        <f>K52/1</f>
        <v>0</v>
      </c>
      <c r="M52" s="270"/>
      <c r="N52" s="299">
        <f>M52/1</f>
        <v>0</v>
      </c>
      <c r="O52" s="270"/>
      <c r="P52" s="299">
        <f>O52/1</f>
        <v>0</v>
      </c>
      <c r="Q52" s="270"/>
      <c r="R52" s="299">
        <f>Q52/1</f>
        <v>0</v>
      </c>
      <c r="S52" s="270"/>
      <c r="T52" s="299">
        <f>S52/1</f>
        <v>0</v>
      </c>
      <c r="U52" s="270"/>
      <c r="V52" s="299">
        <f>U52/1</f>
        <v>0</v>
      </c>
      <c r="W52" s="270"/>
      <c r="X52" s="299">
        <f>W52/1</f>
        <v>0</v>
      </c>
      <c r="Y52" s="270"/>
      <c r="Z52" s="299">
        <f>Y52/1</f>
        <v>0</v>
      </c>
      <c r="AA52" s="270"/>
      <c r="AB52" s="299">
        <f>AA52/1</f>
        <v>0</v>
      </c>
      <c r="AC52" s="270"/>
      <c r="AD52" s="299">
        <f>AC52/1</f>
        <v>0</v>
      </c>
      <c r="AE52" s="272" t="s">
        <v>786</v>
      </c>
      <c r="AF52" s="272" t="s">
        <v>787</v>
      </c>
      <c r="AG52" s="273" t="s">
        <v>788</v>
      </c>
      <c r="AH52" s="252"/>
    </row>
    <row r="53" spans="1:34" ht="60" customHeight="1" x14ac:dyDescent="0.25">
      <c r="A53" s="323" t="s">
        <v>789</v>
      </c>
      <c r="B53" s="305" t="s">
        <v>790</v>
      </c>
      <c r="C53" s="306">
        <v>3.9</v>
      </c>
      <c r="D53" s="306">
        <v>5.0999999999999996</v>
      </c>
      <c r="E53" s="306">
        <v>4.2</v>
      </c>
      <c r="F53" s="306">
        <v>4.9000000000000004</v>
      </c>
      <c r="G53" s="270"/>
      <c r="H53" s="299">
        <f>G53/1</f>
        <v>0</v>
      </c>
      <c r="I53" s="270"/>
      <c r="J53" s="299">
        <f>I53/1</f>
        <v>0</v>
      </c>
      <c r="K53" s="270"/>
      <c r="L53" s="299">
        <f>K53/1</f>
        <v>0</v>
      </c>
      <c r="M53" s="270"/>
      <c r="N53" s="299">
        <f>M53/1</f>
        <v>0</v>
      </c>
      <c r="O53" s="270"/>
      <c r="P53" s="299">
        <f>O53/1</f>
        <v>0</v>
      </c>
      <c r="Q53" s="270"/>
      <c r="R53" s="299">
        <f>Q53/1</f>
        <v>0</v>
      </c>
      <c r="S53" s="270"/>
      <c r="T53" s="299">
        <f>S53/1</f>
        <v>0</v>
      </c>
      <c r="U53" s="270"/>
      <c r="V53" s="299">
        <f>U53/1</f>
        <v>0</v>
      </c>
      <c r="W53" s="270"/>
      <c r="X53" s="299">
        <f>W53/1</f>
        <v>0</v>
      </c>
      <c r="Y53" s="270"/>
      <c r="Z53" s="299">
        <f>Y53/1</f>
        <v>0</v>
      </c>
      <c r="AA53" s="270"/>
      <c r="AB53" s="299">
        <f>AA53/1</f>
        <v>0</v>
      </c>
      <c r="AC53" s="270"/>
      <c r="AD53" s="299">
        <f>AC53/1</f>
        <v>0</v>
      </c>
      <c r="AE53" s="272" t="s">
        <v>791</v>
      </c>
      <c r="AF53" s="272" t="s">
        <v>792</v>
      </c>
      <c r="AG53" s="273" t="s">
        <v>793</v>
      </c>
      <c r="AH53" s="252"/>
    </row>
    <row r="54" spans="1:34" ht="60" customHeight="1" x14ac:dyDescent="0.25">
      <c r="A54" s="323" t="s">
        <v>794</v>
      </c>
      <c r="B54" s="305" t="s">
        <v>795</v>
      </c>
      <c r="C54" s="306">
        <v>12</v>
      </c>
      <c r="D54" s="306">
        <v>16</v>
      </c>
      <c r="E54" s="306">
        <v>13.5</v>
      </c>
      <c r="F54" s="306">
        <v>14.5</v>
      </c>
      <c r="G54" s="270"/>
      <c r="H54" s="299">
        <f>G54/10</f>
        <v>0</v>
      </c>
      <c r="I54" s="270"/>
      <c r="J54" s="299">
        <f>I54/10</f>
        <v>0</v>
      </c>
      <c r="K54" s="270"/>
      <c r="L54" s="299">
        <f>K54/10</f>
        <v>0</v>
      </c>
      <c r="M54" s="270"/>
      <c r="N54" s="299">
        <f>M54/10</f>
        <v>0</v>
      </c>
      <c r="O54" s="270"/>
      <c r="P54" s="299">
        <f>O54/10</f>
        <v>0</v>
      </c>
      <c r="Q54" s="270"/>
      <c r="R54" s="299">
        <f>Q54/10</f>
        <v>0</v>
      </c>
      <c r="S54" s="270"/>
      <c r="T54" s="299">
        <f>S54/10</f>
        <v>0</v>
      </c>
      <c r="U54" s="270"/>
      <c r="V54" s="299">
        <f>U54/10</f>
        <v>0</v>
      </c>
      <c r="W54" s="270"/>
      <c r="X54" s="299">
        <f>W54/10</f>
        <v>0</v>
      </c>
      <c r="Y54" s="270"/>
      <c r="Z54" s="299">
        <f>Y54/10</f>
        <v>0</v>
      </c>
      <c r="AA54" s="270"/>
      <c r="AB54" s="299">
        <f>AA54/10</f>
        <v>0</v>
      </c>
      <c r="AC54" s="270"/>
      <c r="AD54" s="299">
        <f>AC54/10</f>
        <v>0</v>
      </c>
      <c r="AE54" s="272" t="s">
        <v>796</v>
      </c>
      <c r="AF54" s="272" t="s">
        <v>797</v>
      </c>
      <c r="AG54" s="273" t="s">
        <v>798</v>
      </c>
      <c r="AH54" s="252"/>
    </row>
    <row r="55" spans="1:34" ht="60" customHeight="1" x14ac:dyDescent="0.25">
      <c r="A55" s="323" t="s">
        <v>799</v>
      </c>
      <c r="B55" s="305" t="s">
        <v>800</v>
      </c>
      <c r="C55" s="306">
        <v>12</v>
      </c>
      <c r="D55" s="306">
        <v>16</v>
      </c>
      <c r="E55" s="306">
        <v>14</v>
      </c>
      <c r="F55" s="306">
        <v>15</v>
      </c>
      <c r="G55" s="270"/>
      <c r="H55" s="299">
        <f>G55/10</f>
        <v>0</v>
      </c>
      <c r="I55" s="270"/>
      <c r="J55" s="299">
        <f>I55/10</f>
        <v>0</v>
      </c>
      <c r="K55" s="270"/>
      <c r="L55" s="299">
        <f>K55/10</f>
        <v>0</v>
      </c>
      <c r="M55" s="270"/>
      <c r="N55" s="299">
        <f>M55/10</f>
        <v>0</v>
      </c>
      <c r="O55" s="270"/>
      <c r="P55" s="299">
        <f>O55/10</f>
        <v>0</v>
      </c>
      <c r="Q55" s="270"/>
      <c r="R55" s="299">
        <f>Q55/10</f>
        <v>0</v>
      </c>
      <c r="S55" s="270"/>
      <c r="T55" s="299">
        <f>S55/10</f>
        <v>0</v>
      </c>
      <c r="U55" s="270"/>
      <c r="V55" s="299">
        <f>U55/10</f>
        <v>0</v>
      </c>
      <c r="W55" s="270"/>
      <c r="X55" s="299">
        <f>W55/10</f>
        <v>0</v>
      </c>
      <c r="Y55" s="270"/>
      <c r="Z55" s="299">
        <f>Y55/10</f>
        <v>0</v>
      </c>
      <c r="AA55" s="270"/>
      <c r="AB55" s="299">
        <f>AA55/10</f>
        <v>0</v>
      </c>
      <c r="AC55" s="270"/>
      <c r="AD55" s="299">
        <f>AC55/10</f>
        <v>0</v>
      </c>
      <c r="AE55" s="272" t="s">
        <v>801</v>
      </c>
      <c r="AF55" s="272" t="s">
        <v>802</v>
      </c>
      <c r="AG55" s="273" t="s">
        <v>803</v>
      </c>
      <c r="AH55" s="252"/>
    </row>
    <row r="56" spans="1:34" ht="75" customHeight="1" x14ac:dyDescent="0.25">
      <c r="A56" s="323" t="s">
        <v>804</v>
      </c>
      <c r="B56" s="305" t="s">
        <v>805</v>
      </c>
      <c r="C56" s="306">
        <v>36</v>
      </c>
      <c r="D56" s="306">
        <v>48.2</v>
      </c>
      <c r="E56" s="306">
        <v>37</v>
      </c>
      <c r="F56" s="306">
        <v>44</v>
      </c>
      <c r="G56" s="270"/>
      <c r="H56" s="299">
        <f>G56/0.01</f>
        <v>0</v>
      </c>
      <c r="I56" s="270"/>
      <c r="J56" s="299">
        <f>I56/0.01</f>
        <v>0</v>
      </c>
      <c r="K56" s="270"/>
      <c r="L56" s="299">
        <f>K56/0.01</f>
        <v>0</v>
      </c>
      <c r="M56" s="270"/>
      <c r="N56" s="299">
        <f>M56/0.01</f>
        <v>0</v>
      </c>
      <c r="O56" s="270"/>
      <c r="P56" s="299">
        <f>O56/0.01</f>
        <v>0</v>
      </c>
      <c r="Q56" s="270"/>
      <c r="R56" s="299">
        <f>Q56/0.01</f>
        <v>0</v>
      </c>
      <c r="S56" s="270"/>
      <c r="T56" s="299">
        <f>S56/0.01</f>
        <v>0</v>
      </c>
      <c r="U56" s="270"/>
      <c r="V56" s="299">
        <f>U56/0.01</f>
        <v>0</v>
      </c>
      <c r="W56" s="270"/>
      <c r="X56" s="299">
        <f>W56/0.01</f>
        <v>0</v>
      </c>
      <c r="Y56" s="270"/>
      <c r="Z56" s="299">
        <f>Y56/0.01</f>
        <v>0</v>
      </c>
      <c r="AA56" s="270"/>
      <c r="AB56" s="299">
        <f>AA56/0.01</f>
        <v>0</v>
      </c>
      <c r="AC56" s="270"/>
      <c r="AD56" s="299">
        <f>AC56/0.01</f>
        <v>0</v>
      </c>
      <c r="AE56" s="272" t="s">
        <v>806</v>
      </c>
      <c r="AF56" s="272" t="s">
        <v>807</v>
      </c>
      <c r="AG56" s="273" t="s">
        <v>808</v>
      </c>
      <c r="AH56" s="252"/>
    </row>
    <row r="57" spans="1:34" ht="75" customHeight="1" x14ac:dyDescent="0.25">
      <c r="A57" s="323" t="s">
        <v>809</v>
      </c>
      <c r="B57" s="305" t="s">
        <v>810</v>
      </c>
      <c r="C57" s="306">
        <v>36</v>
      </c>
      <c r="D57" s="306">
        <v>48.2</v>
      </c>
      <c r="E57" s="306">
        <v>40</v>
      </c>
      <c r="F57" s="306">
        <v>48</v>
      </c>
      <c r="G57" s="270"/>
      <c r="H57" s="299">
        <f>G57/0.01</f>
        <v>0</v>
      </c>
      <c r="I57" s="270"/>
      <c r="J57" s="299">
        <f>I57/0.01</f>
        <v>0</v>
      </c>
      <c r="K57" s="270"/>
      <c r="L57" s="299">
        <f>K57/0.01</f>
        <v>0</v>
      </c>
      <c r="M57" s="270"/>
      <c r="N57" s="299">
        <f>M57/0.01</f>
        <v>0</v>
      </c>
      <c r="O57" s="270"/>
      <c r="P57" s="299">
        <f>O57/0.01</f>
        <v>0</v>
      </c>
      <c r="Q57" s="270"/>
      <c r="R57" s="299">
        <f>Q57/0.01</f>
        <v>0</v>
      </c>
      <c r="S57" s="270"/>
      <c r="T57" s="299">
        <f>S57/0.01</f>
        <v>0</v>
      </c>
      <c r="U57" s="270"/>
      <c r="V57" s="299">
        <f>U57/0.01</f>
        <v>0</v>
      </c>
      <c r="W57" s="270"/>
      <c r="X57" s="299">
        <f>W57/0.01</f>
        <v>0</v>
      </c>
      <c r="Y57" s="270"/>
      <c r="Z57" s="299">
        <f>Y57/0.01</f>
        <v>0</v>
      </c>
      <c r="AA57" s="270"/>
      <c r="AB57" s="299">
        <f>AA57/0.01</f>
        <v>0</v>
      </c>
      <c r="AC57" s="270"/>
      <c r="AD57" s="299">
        <f>AC57/0.01</f>
        <v>0</v>
      </c>
      <c r="AE57" s="272" t="s">
        <v>811</v>
      </c>
      <c r="AF57" s="272" t="s">
        <v>812</v>
      </c>
      <c r="AG57" s="273" t="s">
        <v>813</v>
      </c>
      <c r="AH57" s="252"/>
    </row>
    <row r="58" spans="1:34" ht="60" customHeight="1" x14ac:dyDescent="0.25">
      <c r="A58" s="323" t="s">
        <v>814</v>
      </c>
      <c r="B58" s="305" t="s">
        <v>815</v>
      </c>
      <c r="C58" s="306">
        <v>82</v>
      </c>
      <c r="D58" s="306">
        <v>103</v>
      </c>
      <c r="E58" s="306">
        <v>85</v>
      </c>
      <c r="F58" s="306">
        <v>92</v>
      </c>
      <c r="G58" s="270"/>
      <c r="H58" s="299">
        <f>G58</f>
        <v>0</v>
      </c>
      <c r="I58" s="270"/>
      <c r="J58" s="299">
        <f>I58</f>
        <v>0</v>
      </c>
      <c r="K58" s="270"/>
      <c r="L58" s="299">
        <f>K58</f>
        <v>0</v>
      </c>
      <c r="M58" s="270"/>
      <c r="N58" s="299">
        <f>M58</f>
        <v>0</v>
      </c>
      <c r="O58" s="270"/>
      <c r="P58" s="299">
        <f>O58</f>
        <v>0</v>
      </c>
      <c r="Q58" s="270"/>
      <c r="R58" s="299">
        <f>Q58</f>
        <v>0</v>
      </c>
      <c r="S58" s="270"/>
      <c r="T58" s="299">
        <f>S58</f>
        <v>0</v>
      </c>
      <c r="U58" s="270"/>
      <c r="V58" s="299">
        <f>U58</f>
        <v>0</v>
      </c>
      <c r="W58" s="270"/>
      <c r="X58" s="299">
        <f>W58</f>
        <v>0</v>
      </c>
      <c r="Y58" s="270"/>
      <c r="Z58" s="299">
        <f>Y58</f>
        <v>0</v>
      </c>
      <c r="AA58" s="270"/>
      <c r="AB58" s="299">
        <f>AA58</f>
        <v>0</v>
      </c>
      <c r="AC58" s="270"/>
      <c r="AD58" s="299">
        <f>AC58</f>
        <v>0</v>
      </c>
      <c r="AE58" s="272" t="s">
        <v>816</v>
      </c>
      <c r="AF58" s="272" t="s">
        <v>817</v>
      </c>
      <c r="AG58" s="280" t="s">
        <v>818</v>
      </c>
      <c r="AH58" s="252"/>
    </row>
    <row r="59" spans="1:34" ht="45" customHeight="1" x14ac:dyDescent="0.25">
      <c r="A59" s="323" t="s">
        <v>819</v>
      </c>
      <c r="B59" s="305" t="s">
        <v>820</v>
      </c>
      <c r="C59" s="306">
        <v>27</v>
      </c>
      <c r="D59" s="306">
        <v>34</v>
      </c>
      <c r="E59" s="306">
        <v>27</v>
      </c>
      <c r="F59" s="306">
        <v>32</v>
      </c>
      <c r="G59" s="270"/>
      <c r="H59" s="299">
        <f>G59</f>
        <v>0</v>
      </c>
      <c r="I59" s="270"/>
      <c r="J59" s="299">
        <f>I59</f>
        <v>0</v>
      </c>
      <c r="K59" s="270"/>
      <c r="L59" s="299">
        <f>K59</f>
        <v>0</v>
      </c>
      <c r="M59" s="270"/>
      <c r="N59" s="299">
        <f>M59</f>
        <v>0</v>
      </c>
      <c r="O59" s="270"/>
      <c r="P59" s="299">
        <f>O59</f>
        <v>0</v>
      </c>
      <c r="Q59" s="270"/>
      <c r="R59" s="299">
        <f>Q59</f>
        <v>0</v>
      </c>
      <c r="S59" s="270"/>
      <c r="T59" s="299">
        <f>S59</f>
        <v>0</v>
      </c>
      <c r="U59" s="270"/>
      <c r="V59" s="299">
        <f>U59</f>
        <v>0</v>
      </c>
      <c r="W59" s="270"/>
      <c r="X59" s="299">
        <f>W59</f>
        <v>0</v>
      </c>
      <c r="Y59" s="270"/>
      <c r="Z59" s="299">
        <f>Y59</f>
        <v>0</v>
      </c>
      <c r="AA59" s="270"/>
      <c r="AB59" s="299">
        <f>AA59</f>
        <v>0</v>
      </c>
      <c r="AC59" s="270"/>
      <c r="AD59" s="299">
        <f>AC59</f>
        <v>0</v>
      </c>
      <c r="AE59" s="272" t="s">
        <v>821</v>
      </c>
      <c r="AF59" s="272" t="s">
        <v>822</v>
      </c>
      <c r="AG59" s="280" t="s">
        <v>823</v>
      </c>
      <c r="AH59" s="252"/>
    </row>
    <row r="60" spans="1:34" ht="45" customHeight="1" x14ac:dyDescent="0.25">
      <c r="A60" s="323" t="s">
        <v>824</v>
      </c>
      <c r="B60" s="305" t="s">
        <v>825</v>
      </c>
      <c r="C60" s="306">
        <v>30.9</v>
      </c>
      <c r="D60" s="306">
        <v>35.4</v>
      </c>
      <c r="E60" s="306">
        <v>32</v>
      </c>
      <c r="F60" s="306">
        <v>35</v>
      </c>
      <c r="G60" s="270"/>
      <c r="H60" s="299">
        <f>G60/10</f>
        <v>0</v>
      </c>
      <c r="I60" s="270"/>
      <c r="J60" s="299">
        <f>I60/10</f>
        <v>0</v>
      </c>
      <c r="K60" s="270"/>
      <c r="L60" s="299">
        <f>K60/10</f>
        <v>0</v>
      </c>
      <c r="M60" s="270"/>
      <c r="N60" s="299">
        <f>M60/10</f>
        <v>0</v>
      </c>
      <c r="O60" s="270"/>
      <c r="P60" s="299">
        <f>O60/10</f>
        <v>0</v>
      </c>
      <c r="Q60" s="270"/>
      <c r="R60" s="299">
        <f>Q60/10</f>
        <v>0</v>
      </c>
      <c r="S60" s="270"/>
      <c r="T60" s="299">
        <f>S60/10</f>
        <v>0</v>
      </c>
      <c r="U60" s="270"/>
      <c r="V60" s="299">
        <f>U60/10</f>
        <v>0</v>
      </c>
      <c r="W60" s="270"/>
      <c r="X60" s="299">
        <f>W60/10</f>
        <v>0</v>
      </c>
      <c r="Y60" s="270"/>
      <c r="Z60" s="299">
        <f>Y60/10</f>
        <v>0</v>
      </c>
      <c r="AA60" s="270"/>
      <c r="AB60" s="299">
        <f>AA60/10</f>
        <v>0</v>
      </c>
      <c r="AC60" s="270"/>
      <c r="AD60" s="299">
        <f>AC60/10</f>
        <v>0</v>
      </c>
      <c r="AE60" s="272" t="s">
        <v>826</v>
      </c>
      <c r="AF60" s="272" t="s">
        <v>827</v>
      </c>
      <c r="AG60" s="280" t="s">
        <v>828</v>
      </c>
      <c r="AH60" s="252"/>
    </row>
    <row r="61" spans="1:34" ht="45" customHeight="1" x14ac:dyDescent="0.25">
      <c r="A61" s="323" t="s">
        <v>829</v>
      </c>
      <c r="B61" s="305" t="s">
        <v>830</v>
      </c>
      <c r="C61" s="306">
        <v>10.8</v>
      </c>
      <c r="D61" s="306">
        <v>14.8</v>
      </c>
      <c r="E61" s="306">
        <v>0</v>
      </c>
      <c r="F61" s="306">
        <v>13</v>
      </c>
      <c r="G61" s="270"/>
      <c r="H61" s="299">
        <f>G61</f>
        <v>0</v>
      </c>
      <c r="I61" s="270"/>
      <c r="J61" s="299">
        <f>I61</f>
        <v>0</v>
      </c>
      <c r="K61" s="270"/>
      <c r="L61" s="299">
        <f>K61</f>
        <v>0</v>
      </c>
      <c r="M61" s="270"/>
      <c r="N61" s="299">
        <f>M61</f>
        <v>0</v>
      </c>
      <c r="O61" s="270"/>
      <c r="P61" s="299">
        <f>O61</f>
        <v>0</v>
      </c>
      <c r="Q61" s="270"/>
      <c r="R61" s="299">
        <f>Q61</f>
        <v>0</v>
      </c>
      <c r="S61" s="270"/>
      <c r="T61" s="299">
        <f>S61</f>
        <v>0</v>
      </c>
      <c r="U61" s="270"/>
      <c r="V61" s="299">
        <f>U61</f>
        <v>0</v>
      </c>
      <c r="W61" s="270"/>
      <c r="X61" s="299">
        <f>W61</f>
        <v>0</v>
      </c>
      <c r="Y61" s="270"/>
      <c r="Z61" s="299">
        <f>Y61</f>
        <v>0</v>
      </c>
      <c r="AA61" s="270"/>
      <c r="AB61" s="299">
        <f>AA61</f>
        <v>0</v>
      </c>
      <c r="AC61" s="270"/>
      <c r="AD61" s="299">
        <f>AC61</f>
        <v>0</v>
      </c>
      <c r="AE61" s="272" t="s">
        <v>831</v>
      </c>
      <c r="AF61" s="281" t="s">
        <v>832</v>
      </c>
      <c r="AG61" s="280" t="s">
        <v>833</v>
      </c>
      <c r="AH61" s="252"/>
    </row>
    <row r="62" spans="1:34" ht="45" customHeight="1" x14ac:dyDescent="0.25">
      <c r="A62" s="326" t="s">
        <v>834</v>
      </c>
      <c r="B62" s="311" t="s">
        <v>835</v>
      </c>
      <c r="C62" s="306">
        <v>150</v>
      </c>
      <c r="D62" s="306">
        <v>400</v>
      </c>
      <c r="E62" s="306">
        <v>150</v>
      </c>
      <c r="F62" s="306">
        <v>450</v>
      </c>
      <c r="G62" s="270"/>
      <c r="H62" s="299">
        <f>G62/1</f>
        <v>0</v>
      </c>
      <c r="I62" s="270"/>
      <c r="J62" s="299">
        <f>I62/1</f>
        <v>0</v>
      </c>
      <c r="K62" s="270"/>
      <c r="L62" s="299">
        <f>K62/1</f>
        <v>0</v>
      </c>
      <c r="M62" s="270"/>
      <c r="N62" s="299">
        <f>M62/1</f>
        <v>0</v>
      </c>
      <c r="O62" s="270"/>
      <c r="P62" s="299">
        <f>O62/1</f>
        <v>0</v>
      </c>
      <c r="Q62" s="270"/>
      <c r="R62" s="299">
        <f>Q62/1</f>
        <v>0</v>
      </c>
      <c r="S62" s="270"/>
      <c r="T62" s="299">
        <f>S62/1</f>
        <v>0</v>
      </c>
      <c r="U62" s="270"/>
      <c r="V62" s="299">
        <f>U62/1</f>
        <v>0</v>
      </c>
      <c r="W62" s="270"/>
      <c r="X62" s="299">
        <f>W62/1</f>
        <v>0</v>
      </c>
      <c r="Y62" s="270"/>
      <c r="Z62" s="299">
        <f>Y62/1</f>
        <v>0</v>
      </c>
      <c r="AA62" s="270"/>
      <c r="AB62" s="299">
        <f>AA62/1</f>
        <v>0</v>
      </c>
      <c r="AC62" s="270"/>
      <c r="AD62" s="299">
        <f>AC62/1</f>
        <v>0</v>
      </c>
      <c r="AE62" s="281" t="s">
        <v>836</v>
      </c>
      <c r="AF62" s="272" t="s">
        <v>837</v>
      </c>
      <c r="AG62" s="273" t="s">
        <v>838</v>
      </c>
      <c r="AH62" s="282"/>
    </row>
    <row r="63" spans="1:34" ht="30" customHeight="1" x14ac:dyDescent="0.25">
      <c r="A63" s="323" t="s">
        <v>839</v>
      </c>
      <c r="B63" s="305" t="s">
        <v>840</v>
      </c>
      <c r="C63" s="306">
        <v>40</v>
      </c>
      <c r="D63" s="306">
        <v>78</v>
      </c>
      <c r="E63" s="306">
        <v>40</v>
      </c>
      <c r="F63" s="306">
        <v>60</v>
      </c>
      <c r="G63" s="270"/>
      <c r="H63" s="299">
        <f t="shared" ref="H63:H72" si="12">G63</f>
        <v>0</v>
      </c>
      <c r="I63" s="270"/>
      <c r="J63" s="299">
        <f t="shared" ref="J63:J72" si="13">I63</f>
        <v>0</v>
      </c>
      <c r="K63" s="270"/>
      <c r="L63" s="299">
        <f t="shared" ref="L63:L72" si="14">K63</f>
        <v>0</v>
      </c>
      <c r="M63" s="270"/>
      <c r="N63" s="299">
        <f t="shared" ref="N63:N72" si="15">M63</f>
        <v>0</v>
      </c>
      <c r="O63" s="270"/>
      <c r="P63" s="299">
        <f t="shared" ref="P63:P72" si="16">O63</f>
        <v>0</v>
      </c>
      <c r="Q63" s="270"/>
      <c r="R63" s="299">
        <f t="shared" ref="R63:R72" si="17">Q63</f>
        <v>0</v>
      </c>
      <c r="S63" s="270"/>
      <c r="T63" s="299">
        <f t="shared" ref="T63:T72" si="18">S63</f>
        <v>0</v>
      </c>
      <c r="U63" s="270"/>
      <c r="V63" s="299">
        <f t="shared" ref="V63:V72" si="19">U63</f>
        <v>0</v>
      </c>
      <c r="W63" s="270"/>
      <c r="X63" s="299">
        <f t="shared" ref="X63:X72" si="20">W63</f>
        <v>0</v>
      </c>
      <c r="Y63" s="270"/>
      <c r="Z63" s="299">
        <f t="shared" ref="Z63:Z72" si="21">Y63</f>
        <v>0</v>
      </c>
      <c r="AA63" s="270"/>
      <c r="AB63" s="299">
        <f t="shared" ref="AB63:AB72" si="22">AA63</f>
        <v>0</v>
      </c>
      <c r="AC63" s="270"/>
      <c r="AD63" s="299">
        <f t="shared" ref="AD63:AD72" si="23">AC63</f>
        <v>0</v>
      </c>
      <c r="AE63" s="272" t="s">
        <v>841</v>
      </c>
      <c r="AF63" s="272" t="s">
        <v>842</v>
      </c>
      <c r="AG63" s="273" t="s">
        <v>843</v>
      </c>
      <c r="AH63" s="252"/>
    </row>
    <row r="64" spans="1:34" ht="30" customHeight="1" x14ac:dyDescent="0.25">
      <c r="A64" s="323" t="s">
        <v>844</v>
      </c>
      <c r="B64" s="305" t="s">
        <v>845</v>
      </c>
      <c r="C64" s="306">
        <v>15</v>
      </c>
      <c r="D64" s="306">
        <v>50</v>
      </c>
      <c r="E64" s="306">
        <v>25</v>
      </c>
      <c r="F64" s="306">
        <v>40</v>
      </c>
      <c r="G64" s="270"/>
      <c r="H64" s="299">
        <f t="shared" si="12"/>
        <v>0</v>
      </c>
      <c r="I64" s="270"/>
      <c r="J64" s="299">
        <f t="shared" si="13"/>
        <v>0</v>
      </c>
      <c r="K64" s="270"/>
      <c r="L64" s="299">
        <f t="shared" si="14"/>
        <v>0</v>
      </c>
      <c r="M64" s="270"/>
      <c r="N64" s="299">
        <f t="shared" si="15"/>
        <v>0</v>
      </c>
      <c r="O64" s="270"/>
      <c r="P64" s="299">
        <f t="shared" si="16"/>
        <v>0</v>
      </c>
      <c r="Q64" s="270"/>
      <c r="R64" s="299">
        <f t="shared" si="17"/>
        <v>0</v>
      </c>
      <c r="S64" s="270"/>
      <c r="T64" s="299">
        <f t="shared" si="18"/>
        <v>0</v>
      </c>
      <c r="U64" s="270"/>
      <c r="V64" s="299">
        <f t="shared" si="19"/>
        <v>0</v>
      </c>
      <c r="W64" s="270"/>
      <c r="X64" s="299">
        <f t="shared" si="20"/>
        <v>0</v>
      </c>
      <c r="Y64" s="270"/>
      <c r="Z64" s="299">
        <f t="shared" si="21"/>
        <v>0</v>
      </c>
      <c r="AA64" s="270"/>
      <c r="AB64" s="299">
        <f t="shared" si="22"/>
        <v>0</v>
      </c>
      <c r="AC64" s="270"/>
      <c r="AD64" s="299">
        <f t="shared" si="23"/>
        <v>0</v>
      </c>
      <c r="AE64" s="272" t="s">
        <v>846</v>
      </c>
      <c r="AF64" s="272" t="s">
        <v>847</v>
      </c>
      <c r="AG64" s="273" t="s">
        <v>848</v>
      </c>
      <c r="AH64" s="252"/>
    </row>
    <row r="65" spans="1:34" ht="45" customHeight="1" x14ac:dyDescent="0.25">
      <c r="A65" s="323" t="s">
        <v>849</v>
      </c>
      <c r="B65" s="305" t="s">
        <v>850</v>
      </c>
      <c r="C65" s="306">
        <v>0</v>
      </c>
      <c r="D65" s="306">
        <v>13</v>
      </c>
      <c r="E65" s="306">
        <v>0</v>
      </c>
      <c r="F65" s="306">
        <v>7</v>
      </c>
      <c r="G65" s="270"/>
      <c r="H65" s="299">
        <f t="shared" si="12"/>
        <v>0</v>
      </c>
      <c r="I65" s="270"/>
      <c r="J65" s="299">
        <f t="shared" si="13"/>
        <v>0</v>
      </c>
      <c r="K65" s="270"/>
      <c r="L65" s="299">
        <f t="shared" si="14"/>
        <v>0</v>
      </c>
      <c r="M65" s="270"/>
      <c r="N65" s="299">
        <f t="shared" si="15"/>
        <v>0</v>
      </c>
      <c r="O65" s="270"/>
      <c r="P65" s="299">
        <f t="shared" si="16"/>
        <v>0</v>
      </c>
      <c r="Q65" s="270"/>
      <c r="R65" s="299">
        <f t="shared" si="17"/>
        <v>0</v>
      </c>
      <c r="S65" s="270"/>
      <c r="T65" s="299">
        <f t="shared" si="18"/>
        <v>0</v>
      </c>
      <c r="U65" s="270"/>
      <c r="V65" s="299">
        <f t="shared" si="19"/>
        <v>0</v>
      </c>
      <c r="W65" s="270"/>
      <c r="X65" s="299">
        <f t="shared" si="20"/>
        <v>0</v>
      </c>
      <c r="Y65" s="270"/>
      <c r="Z65" s="299">
        <f t="shared" si="21"/>
        <v>0</v>
      </c>
      <c r="AA65" s="270"/>
      <c r="AB65" s="299">
        <f t="shared" si="22"/>
        <v>0</v>
      </c>
      <c r="AC65" s="270"/>
      <c r="AD65" s="299">
        <f t="shared" si="23"/>
        <v>0</v>
      </c>
      <c r="AE65" s="272" t="s">
        <v>851</v>
      </c>
      <c r="AF65" s="272" t="s">
        <v>852</v>
      </c>
      <c r="AG65" s="273" t="s">
        <v>853</v>
      </c>
      <c r="AH65" s="252"/>
    </row>
    <row r="66" spans="1:34" ht="30" customHeight="1" x14ac:dyDescent="0.25">
      <c r="A66" s="323" t="s">
        <v>854</v>
      </c>
      <c r="B66" s="305" t="s">
        <v>855</v>
      </c>
      <c r="C66" s="306">
        <v>0</v>
      </c>
      <c r="D66" s="306">
        <v>5</v>
      </c>
      <c r="E66" s="306">
        <v>0</v>
      </c>
      <c r="F66" s="306">
        <v>3</v>
      </c>
      <c r="G66" s="270"/>
      <c r="H66" s="299">
        <f t="shared" si="12"/>
        <v>0</v>
      </c>
      <c r="I66" s="270"/>
      <c r="J66" s="299">
        <f t="shared" si="13"/>
        <v>0</v>
      </c>
      <c r="K66" s="270"/>
      <c r="L66" s="299">
        <f t="shared" si="14"/>
        <v>0</v>
      </c>
      <c r="M66" s="270"/>
      <c r="N66" s="299">
        <f t="shared" si="15"/>
        <v>0</v>
      </c>
      <c r="O66" s="270"/>
      <c r="P66" s="299">
        <f t="shared" si="16"/>
        <v>0</v>
      </c>
      <c r="Q66" s="270"/>
      <c r="R66" s="299">
        <f t="shared" si="17"/>
        <v>0</v>
      </c>
      <c r="S66" s="270"/>
      <c r="T66" s="299">
        <f t="shared" si="18"/>
        <v>0</v>
      </c>
      <c r="U66" s="270"/>
      <c r="V66" s="299">
        <f t="shared" si="19"/>
        <v>0</v>
      </c>
      <c r="W66" s="270"/>
      <c r="X66" s="299">
        <f t="shared" si="20"/>
        <v>0</v>
      </c>
      <c r="Y66" s="270"/>
      <c r="Z66" s="299">
        <f t="shared" si="21"/>
        <v>0</v>
      </c>
      <c r="AA66" s="270"/>
      <c r="AB66" s="299">
        <f t="shared" si="22"/>
        <v>0</v>
      </c>
      <c r="AC66" s="270"/>
      <c r="AD66" s="299">
        <f t="shared" si="23"/>
        <v>0</v>
      </c>
      <c r="AE66" s="272" t="s">
        <v>856</v>
      </c>
      <c r="AF66" s="272" t="s">
        <v>857</v>
      </c>
      <c r="AG66" s="273" t="s">
        <v>858</v>
      </c>
      <c r="AH66" s="252"/>
    </row>
    <row r="67" spans="1:34" ht="30" customHeight="1" x14ac:dyDescent="0.25">
      <c r="A67" s="323" t="s">
        <v>859</v>
      </c>
      <c r="B67" s="305" t="s">
        <v>860</v>
      </c>
      <c r="C67" s="306">
        <v>0</v>
      </c>
      <c r="D67" s="306">
        <v>5</v>
      </c>
      <c r="E67" s="306">
        <v>0</v>
      </c>
      <c r="F67" s="306">
        <v>1</v>
      </c>
      <c r="G67" s="270"/>
      <c r="H67" s="299">
        <f t="shared" si="12"/>
        <v>0</v>
      </c>
      <c r="I67" s="270"/>
      <c r="J67" s="299">
        <f t="shared" si="13"/>
        <v>0</v>
      </c>
      <c r="K67" s="270"/>
      <c r="L67" s="299">
        <f t="shared" si="14"/>
        <v>0</v>
      </c>
      <c r="M67" s="270"/>
      <c r="N67" s="299">
        <f t="shared" si="15"/>
        <v>0</v>
      </c>
      <c r="O67" s="270"/>
      <c r="P67" s="299">
        <f t="shared" si="16"/>
        <v>0</v>
      </c>
      <c r="Q67" s="270"/>
      <c r="R67" s="299">
        <f t="shared" si="17"/>
        <v>0</v>
      </c>
      <c r="S67" s="270"/>
      <c r="T67" s="299">
        <f t="shared" si="18"/>
        <v>0</v>
      </c>
      <c r="U67" s="270"/>
      <c r="V67" s="299">
        <f t="shared" si="19"/>
        <v>0</v>
      </c>
      <c r="W67" s="270"/>
      <c r="X67" s="299">
        <f t="shared" si="20"/>
        <v>0</v>
      </c>
      <c r="Y67" s="270"/>
      <c r="Z67" s="299">
        <f t="shared" si="21"/>
        <v>0</v>
      </c>
      <c r="AA67" s="270"/>
      <c r="AB67" s="299">
        <f t="shared" si="22"/>
        <v>0</v>
      </c>
      <c r="AC67" s="270"/>
      <c r="AD67" s="299">
        <f t="shared" si="23"/>
        <v>0</v>
      </c>
      <c r="AE67" s="272" t="s">
        <v>861</v>
      </c>
      <c r="AF67" s="272" t="s">
        <v>862</v>
      </c>
      <c r="AG67" s="273" t="s">
        <v>863</v>
      </c>
      <c r="AH67" s="252"/>
    </row>
    <row r="68" spans="1:34" ht="15" customHeight="1" x14ac:dyDescent="0.25">
      <c r="A68" s="323" t="s">
        <v>864</v>
      </c>
      <c r="B68" s="305" t="s">
        <v>865</v>
      </c>
      <c r="C68" s="306">
        <v>1.8</v>
      </c>
      <c r="D68" s="306">
        <v>7.8</v>
      </c>
      <c r="E68" s="306">
        <v>1.8</v>
      </c>
      <c r="F68" s="306">
        <v>7.8</v>
      </c>
      <c r="G68" s="270"/>
      <c r="H68" s="299">
        <f t="shared" si="12"/>
        <v>0</v>
      </c>
      <c r="I68" s="270"/>
      <c r="J68" s="299">
        <f t="shared" si="13"/>
        <v>0</v>
      </c>
      <c r="K68" s="270"/>
      <c r="L68" s="299">
        <f t="shared" si="14"/>
        <v>0</v>
      </c>
      <c r="M68" s="270"/>
      <c r="N68" s="299">
        <f t="shared" si="15"/>
        <v>0</v>
      </c>
      <c r="O68" s="270"/>
      <c r="P68" s="299">
        <f t="shared" si="16"/>
        <v>0</v>
      </c>
      <c r="Q68" s="270"/>
      <c r="R68" s="299">
        <f t="shared" si="17"/>
        <v>0</v>
      </c>
      <c r="S68" s="270"/>
      <c r="T68" s="299">
        <f t="shared" si="18"/>
        <v>0</v>
      </c>
      <c r="U68" s="270"/>
      <c r="V68" s="299">
        <f t="shared" si="19"/>
        <v>0</v>
      </c>
      <c r="W68" s="270"/>
      <c r="X68" s="299">
        <f t="shared" si="20"/>
        <v>0</v>
      </c>
      <c r="Y68" s="270"/>
      <c r="Z68" s="299">
        <f t="shared" si="21"/>
        <v>0</v>
      </c>
      <c r="AA68" s="270"/>
      <c r="AB68" s="299">
        <f t="shared" si="22"/>
        <v>0</v>
      </c>
      <c r="AC68" s="270"/>
      <c r="AD68" s="299">
        <f t="shared" si="23"/>
        <v>0</v>
      </c>
      <c r="AE68" s="272" t="s">
        <v>866</v>
      </c>
      <c r="AF68" s="272" t="s">
        <v>867</v>
      </c>
      <c r="AG68" s="273" t="s">
        <v>868</v>
      </c>
      <c r="AH68" s="252"/>
    </row>
    <row r="69" spans="1:34" ht="15" customHeight="1" x14ac:dyDescent="0.25">
      <c r="A69" s="323" t="s">
        <v>869</v>
      </c>
      <c r="B69" s="305" t="s">
        <v>870</v>
      </c>
      <c r="C69" s="306">
        <v>0.7</v>
      </c>
      <c r="D69" s="306">
        <v>4.5</v>
      </c>
      <c r="E69" s="306">
        <v>0.7</v>
      </c>
      <c r="F69" s="306">
        <v>4.5</v>
      </c>
      <c r="G69" s="270"/>
      <c r="H69" s="299">
        <f t="shared" si="12"/>
        <v>0</v>
      </c>
      <c r="I69" s="270"/>
      <c r="J69" s="299">
        <f t="shared" si="13"/>
        <v>0</v>
      </c>
      <c r="K69" s="270"/>
      <c r="L69" s="299">
        <f t="shared" si="14"/>
        <v>0</v>
      </c>
      <c r="M69" s="270"/>
      <c r="N69" s="299">
        <f t="shared" si="15"/>
        <v>0</v>
      </c>
      <c r="O69" s="270"/>
      <c r="P69" s="299">
        <f t="shared" si="16"/>
        <v>0</v>
      </c>
      <c r="Q69" s="270"/>
      <c r="R69" s="299">
        <f t="shared" si="17"/>
        <v>0</v>
      </c>
      <c r="S69" s="270"/>
      <c r="T69" s="299">
        <f t="shared" si="18"/>
        <v>0</v>
      </c>
      <c r="U69" s="270"/>
      <c r="V69" s="299">
        <f t="shared" si="19"/>
        <v>0</v>
      </c>
      <c r="W69" s="270"/>
      <c r="X69" s="299">
        <f t="shared" si="20"/>
        <v>0</v>
      </c>
      <c r="Y69" s="270"/>
      <c r="Z69" s="299">
        <f t="shared" si="21"/>
        <v>0</v>
      </c>
      <c r="AA69" s="270"/>
      <c r="AB69" s="299">
        <f t="shared" si="22"/>
        <v>0</v>
      </c>
      <c r="AC69" s="270"/>
      <c r="AD69" s="299">
        <f t="shared" si="23"/>
        <v>0</v>
      </c>
      <c r="AE69" s="272" t="s">
        <v>871</v>
      </c>
      <c r="AF69" s="272" t="s">
        <v>872</v>
      </c>
      <c r="AG69" s="273" t="s">
        <v>873</v>
      </c>
      <c r="AH69" s="252"/>
    </row>
    <row r="70" spans="1:34" ht="15" customHeight="1" x14ac:dyDescent="0.25">
      <c r="A70" s="323" t="s">
        <v>874</v>
      </c>
      <c r="B70" s="305" t="s">
        <v>875</v>
      </c>
      <c r="C70" s="306">
        <v>0.1</v>
      </c>
      <c r="D70" s="306">
        <v>1</v>
      </c>
      <c r="E70" s="306">
        <v>0.1</v>
      </c>
      <c r="F70" s="306">
        <v>1</v>
      </c>
      <c r="G70" s="270"/>
      <c r="H70" s="299">
        <f t="shared" si="12"/>
        <v>0</v>
      </c>
      <c r="I70" s="270"/>
      <c r="J70" s="299">
        <f t="shared" si="13"/>
        <v>0</v>
      </c>
      <c r="K70" s="270"/>
      <c r="L70" s="299">
        <f t="shared" si="14"/>
        <v>0</v>
      </c>
      <c r="M70" s="270"/>
      <c r="N70" s="299">
        <f t="shared" si="15"/>
        <v>0</v>
      </c>
      <c r="O70" s="270"/>
      <c r="P70" s="299">
        <f t="shared" si="16"/>
        <v>0</v>
      </c>
      <c r="Q70" s="270"/>
      <c r="R70" s="299">
        <f t="shared" si="17"/>
        <v>0</v>
      </c>
      <c r="S70" s="270"/>
      <c r="T70" s="299">
        <f t="shared" si="18"/>
        <v>0</v>
      </c>
      <c r="U70" s="270"/>
      <c r="V70" s="299">
        <f t="shared" si="19"/>
        <v>0</v>
      </c>
      <c r="W70" s="270"/>
      <c r="X70" s="299">
        <f t="shared" si="20"/>
        <v>0</v>
      </c>
      <c r="Y70" s="270"/>
      <c r="Z70" s="299">
        <f t="shared" si="21"/>
        <v>0</v>
      </c>
      <c r="AA70" s="270"/>
      <c r="AB70" s="299">
        <f t="shared" si="22"/>
        <v>0</v>
      </c>
      <c r="AC70" s="270"/>
      <c r="AD70" s="299">
        <f t="shared" si="23"/>
        <v>0</v>
      </c>
      <c r="AE70" s="272" t="s">
        <v>876</v>
      </c>
      <c r="AF70" s="272" t="s">
        <v>877</v>
      </c>
      <c r="AG70" s="273" t="s">
        <v>878</v>
      </c>
      <c r="AH70" s="252"/>
    </row>
    <row r="71" spans="1:34" ht="15" customHeight="1" x14ac:dyDescent="0.25">
      <c r="A71" s="323" t="s">
        <v>879</v>
      </c>
      <c r="B71" s="305" t="s">
        <v>880</v>
      </c>
      <c r="C71" s="306">
        <v>0</v>
      </c>
      <c r="D71" s="306">
        <v>0.4</v>
      </c>
      <c r="E71" s="306">
        <v>0</v>
      </c>
      <c r="F71" s="306">
        <v>0.4</v>
      </c>
      <c r="G71" s="270"/>
      <c r="H71" s="299">
        <f t="shared" si="12"/>
        <v>0</v>
      </c>
      <c r="I71" s="270"/>
      <c r="J71" s="299">
        <f t="shared" si="13"/>
        <v>0</v>
      </c>
      <c r="K71" s="270"/>
      <c r="L71" s="299">
        <f t="shared" si="14"/>
        <v>0</v>
      </c>
      <c r="M71" s="270"/>
      <c r="N71" s="299">
        <f t="shared" si="15"/>
        <v>0</v>
      </c>
      <c r="O71" s="270"/>
      <c r="P71" s="299">
        <f t="shared" si="16"/>
        <v>0</v>
      </c>
      <c r="Q71" s="270"/>
      <c r="R71" s="299">
        <f t="shared" si="17"/>
        <v>0</v>
      </c>
      <c r="S71" s="270"/>
      <c r="T71" s="299">
        <f t="shared" si="18"/>
        <v>0</v>
      </c>
      <c r="U71" s="270"/>
      <c r="V71" s="299">
        <f t="shared" si="19"/>
        <v>0</v>
      </c>
      <c r="W71" s="270"/>
      <c r="X71" s="299">
        <f t="shared" si="20"/>
        <v>0</v>
      </c>
      <c r="Y71" s="270"/>
      <c r="Z71" s="299">
        <f t="shared" si="21"/>
        <v>0</v>
      </c>
      <c r="AA71" s="270"/>
      <c r="AB71" s="299">
        <f t="shared" si="22"/>
        <v>0</v>
      </c>
      <c r="AC71" s="270"/>
      <c r="AD71" s="299">
        <f t="shared" si="23"/>
        <v>0</v>
      </c>
      <c r="AE71" s="272" t="s">
        <v>881</v>
      </c>
      <c r="AF71" s="272" t="s">
        <v>882</v>
      </c>
      <c r="AG71" s="273" t="s">
        <v>883</v>
      </c>
      <c r="AH71" s="252"/>
    </row>
    <row r="72" spans="1:34" ht="15" customHeight="1" x14ac:dyDescent="0.25">
      <c r="A72" s="323" t="s">
        <v>884</v>
      </c>
      <c r="B72" s="305" t="s">
        <v>885</v>
      </c>
      <c r="C72" s="306">
        <v>0</v>
      </c>
      <c r="D72" s="306">
        <v>0.2</v>
      </c>
      <c r="E72" s="306">
        <v>0</v>
      </c>
      <c r="F72" s="306">
        <v>0.2</v>
      </c>
      <c r="G72" s="270"/>
      <c r="H72" s="299">
        <f t="shared" si="12"/>
        <v>0</v>
      </c>
      <c r="I72" s="270"/>
      <c r="J72" s="299">
        <f t="shared" si="13"/>
        <v>0</v>
      </c>
      <c r="K72" s="270"/>
      <c r="L72" s="299">
        <f t="shared" si="14"/>
        <v>0</v>
      </c>
      <c r="M72" s="270"/>
      <c r="N72" s="299">
        <f t="shared" si="15"/>
        <v>0</v>
      </c>
      <c r="O72" s="270"/>
      <c r="P72" s="299">
        <f t="shared" si="16"/>
        <v>0</v>
      </c>
      <c r="Q72" s="270"/>
      <c r="R72" s="299">
        <f t="shared" si="17"/>
        <v>0</v>
      </c>
      <c r="S72" s="270"/>
      <c r="T72" s="299">
        <f t="shared" si="18"/>
        <v>0</v>
      </c>
      <c r="U72" s="270"/>
      <c r="V72" s="299">
        <f t="shared" si="19"/>
        <v>0</v>
      </c>
      <c r="W72" s="270"/>
      <c r="X72" s="299">
        <f t="shared" si="20"/>
        <v>0</v>
      </c>
      <c r="Y72" s="270"/>
      <c r="Z72" s="299">
        <f t="shared" si="21"/>
        <v>0</v>
      </c>
      <c r="AA72" s="270"/>
      <c r="AB72" s="299">
        <f t="shared" si="22"/>
        <v>0</v>
      </c>
      <c r="AC72" s="270"/>
      <c r="AD72" s="299">
        <f t="shared" si="23"/>
        <v>0</v>
      </c>
      <c r="AE72" s="272" t="s">
        <v>886</v>
      </c>
      <c r="AF72" s="272" t="s">
        <v>887</v>
      </c>
      <c r="AG72" s="273" t="s">
        <v>888</v>
      </c>
      <c r="AH72" s="252"/>
    </row>
    <row r="73" spans="1:34" ht="15.75" customHeight="1" x14ac:dyDescent="0.25">
      <c r="A73" s="327" t="s">
        <v>889</v>
      </c>
      <c r="B73" s="312"/>
      <c r="C73" s="313"/>
      <c r="D73" s="313"/>
      <c r="E73" s="313"/>
      <c r="F73" s="313"/>
      <c r="G73" s="277"/>
      <c r="H73" s="301"/>
      <c r="I73" s="277"/>
      <c r="J73" s="301"/>
      <c r="K73" s="277"/>
      <c r="L73" s="301"/>
      <c r="M73" s="277"/>
      <c r="N73" s="301"/>
      <c r="O73" s="277"/>
      <c r="P73" s="301"/>
      <c r="Q73" s="277"/>
      <c r="R73" s="301"/>
      <c r="S73" s="277"/>
      <c r="T73" s="301"/>
      <c r="U73" s="277"/>
      <c r="V73" s="301"/>
      <c r="W73" s="277"/>
      <c r="X73" s="301"/>
      <c r="Y73" s="277"/>
      <c r="Z73" s="301"/>
      <c r="AA73" s="277"/>
      <c r="AB73" s="301"/>
      <c r="AC73" s="277"/>
      <c r="AD73" s="301"/>
      <c r="AE73" s="278"/>
      <c r="AF73" s="278"/>
      <c r="AG73" s="279"/>
      <c r="AH73" s="252"/>
    </row>
    <row r="74" spans="1:34" ht="15" customHeight="1" x14ac:dyDescent="0.25">
      <c r="A74" s="323" t="s">
        <v>890</v>
      </c>
      <c r="B74" s="305" t="s">
        <v>891</v>
      </c>
      <c r="C74" s="306">
        <v>4</v>
      </c>
      <c r="D74" s="306">
        <v>10</v>
      </c>
      <c r="E74" s="306">
        <v>4</v>
      </c>
      <c r="F74" s="306">
        <v>10</v>
      </c>
      <c r="G74" s="270"/>
      <c r="H74" s="299">
        <f>G74/7.397</f>
        <v>0</v>
      </c>
      <c r="I74" s="270"/>
      <c r="J74" s="299">
        <f>I74/7.397</f>
        <v>0</v>
      </c>
      <c r="K74" s="270"/>
      <c r="L74" s="299">
        <f>K74/7.397</f>
        <v>0</v>
      </c>
      <c r="M74" s="270"/>
      <c r="N74" s="299">
        <f>M74/7.397</f>
        <v>0</v>
      </c>
      <c r="O74" s="270"/>
      <c r="P74" s="299">
        <f>O74/7.397</f>
        <v>0</v>
      </c>
      <c r="Q74" s="270"/>
      <c r="R74" s="299">
        <f>Q74/7.397</f>
        <v>0</v>
      </c>
      <c r="S74" s="270"/>
      <c r="T74" s="299">
        <f>S74/7.397</f>
        <v>0</v>
      </c>
      <c r="U74" s="270"/>
      <c r="V74" s="299">
        <f>U74/7.397</f>
        <v>0</v>
      </c>
      <c r="W74" s="270"/>
      <c r="X74" s="299">
        <f>W74/7.397</f>
        <v>0</v>
      </c>
      <c r="Y74" s="270"/>
      <c r="Z74" s="299">
        <f>Y74/7.397</f>
        <v>0</v>
      </c>
      <c r="AA74" s="270"/>
      <c r="AB74" s="299">
        <f>AA74/7.397</f>
        <v>0</v>
      </c>
      <c r="AC74" s="270"/>
      <c r="AD74" s="299">
        <f>AC74/7.397</f>
        <v>0</v>
      </c>
      <c r="AE74" s="272" t="s">
        <v>892</v>
      </c>
      <c r="AF74" s="272" t="s">
        <v>893</v>
      </c>
      <c r="AG74" s="273" t="s">
        <v>894</v>
      </c>
      <c r="AH74" s="252"/>
    </row>
    <row r="75" spans="1:34" ht="15" customHeight="1" x14ac:dyDescent="0.25">
      <c r="A75" s="323" t="s">
        <v>895</v>
      </c>
      <c r="B75" s="305" t="s">
        <v>896</v>
      </c>
      <c r="C75" s="306">
        <v>4</v>
      </c>
      <c r="D75" s="306">
        <v>12</v>
      </c>
      <c r="E75" s="306">
        <v>4</v>
      </c>
      <c r="F75" s="306">
        <v>12</v>
      </c>
      <c r="G75" s="270"/>
      <c r="H75" s="299">
        <f>G75/7.397</f>
        <v>0</v>
      </c>
      <c r="I75" s="270"/>
      <c r="J75" s="299">
        <f>I75/7.397</f>
        <v>0</v>
      </c>
      <c r="K75" s="270"/>
      <c r="L75" s="299">
        <f>K75/7.397</f>
        <v>0</v>
      </c>
      <c r="M75" s="270"/>
      <c r="N75" s="299">
        <f>M75/7.397</f>
        <v>0</v>
      </c>
      <c r="O75" s="270"/>
      <c r="P75" s="299">
        <f>O75/7.397</f>
        <v>0</v>
      </c>
      <c r="Q75" s="270"/>
      <c r="R75" s="299">
        <f>Q75/7.397</f>
        <v>0</v>
      </c>
      <c r="S75" s="270"/>
      <c r="T75" s="299">
        <f>S75/7.397</f>
        <v>0</v>
      </c>
      <c r="U75" s="270"/>
      <c r="V75" s="299">
        <f>U75/7.397</f>
        <v>0</v>
      </c>
      <c r="W75" s="270"/>
      <c r="X75" s="299">
        <f>W75/7.397</f>
        <v>0</v>
      </c>
      <c r="Y75" s="270"/>
      <c r="Z75" s="299">
        <f>Y75/7.397</f>
        <v>0</v>
      </c>
      <c r="AA75" s="270"/>
      <c r="AB75" s="299">
        <f>AA75/7.397</f>
        <v>0</v>
      </c>
      <c r="AC75" s="270"/>
      <c r="AD75" s="299">
        <f>AC75/7.397</f>
        <v>0</v>
      </c>
      <c r="AE75" s="272" t="s">
        <v>897</v>
      </c>
      <c r="AF75" s="272" t="s">
        <v>898</v>
      </c>
      <c r="AG75" s="273" t="s">
        <v>899</v>
      </c>
      <c r="AH75" s="252"/>
    </row>
    <row r="76" spans="1:34" ht="30.75" customHeight="1" x14ac:dyDescent="0.25">
      <c r="A76" s="328" t="s">
        <v>900</v>
      </c>
      <c r="B76" s="314" t="s">
        <v>901</v>
      </c>
      <c r="C76" s="315">
        <v>0</v>
      </c>
      <c r="D76" s="306">
        <v>20</v>
      </c>
      <c r="E76" s="315">
        <v>0</v>
      </c>
      <c r="F76" s="306">
        <v>20</v>
      </c>
      <c r="G76" s="270"/>
      <c r="H76" s="299">
        <f>G76</f>
        <v>0</v>
      </c>
      <c r="I76" s="270"/>
      <c r="J76" s="299">
        <f>I76</f>
        <v>0</v>
      </c>
      <c r="K76" s="270"/>
      <c r="L76" s="299">
        <f>K76</f>
        <v>0</v>
      </c>
      <c r="M76" s="270"/>
      <c r="N76" s="299">
        <f>M76</f>
        <v>0</v>
      </c>
      <c r="O76" s="270"/>
      <c r="P76" s="299">
        <f>O76</f>
        <v>0</v>
      </c>
      <c r="Q76" s="270"/>
      <c r="R76" s="299">
        <f>Q76</f>
        <v>0</v>
      </c>
      <c r="S76" s="270"/>
      <c r="T76" s="299">
        <f>S76</f>
        <v>0</v>
      </c>
      <c r="U76" s="270"/>
      <c r="V76" s="299">
        <f>U76</f>
        <v>0</v>
      </c>
      <c r="W76" s="270"/>
      <c r="X76" s="299">
        <f>W76</f>
        <v>0</v>
      </c>
      <c r="Y76" s="270"/>
      <c r="Z76" s="299">
        <f>Y76</f>
        <v>0</v>
      </c>
      <c r="AA76" s="270"/>
      <c r="AB76" s="299">
        <f>AA76</f>
        <v>0</v>
      </c>
      <c r="AC76" s="270"/>
      <c r="AD76" s="299">
        <f>AC76</f>
        <v>0</v>
      </c>
      <c r="AE76" s="285" t="s">
        <v>902</v>
      </c>
      <c r="AF76" s="272" t="s">
        <v>903</v>
      </c>
      <c r="AG76" s="286" t="s">
        <v>904</v>
      </c>
      <c r="AH76" s="287"/>
    </row>
    <row r="77" spans="1:34" ht="45" customHeight="1" x14ac:dyDescent="0.25">
      <c r="A77" s="323" t="s">
        <v>905</v>
      </c>
      <c r="B77" s="314" t="s">
        <v>906</v>
      </c>
      <c r="C77" s="315">
        <v>0</v>
      </c>
      <c r="D77" s="306">
        <v>3</v>
      </c>
      <c r="E77" s="315">
        <v>0</v>
      </c>
      <c r="F77" s="306">
        <v>3</v>
      </c>
      <c r="G77" s="270"/>
      <c r="H77" s="299">
        <f>G77</f>
        <v>0</v>
      </c>
      <c r="I77" s="270"/>
      <c r="J77" s="299">
        <f>I77</f>
        <v>0</v>
      </c>
      <c r="K77" s="270"/>
      <c r="L77" s="299">
        <f>K77</f>
        <v>0</v>
      </c>
      <c r="M77" s="270"/>
      <c r="N77" s="299">
        <f>M77</f>
        <v>0</v>
      </c>
      <c r="O77" s="270"/>
      <c r="P77" s="299">
        <f>O77</f>
        <v>0</v>
      </c>
      <c r="Q77" s="270"/>
      <c r="R77" s="299">
        <f>Q77</f>
        <v>0</v>
      </c>
      <c r="S77" s="270"/>
      <c r="T77" s="299">
        <f>S77</f>
        <v>0</v>
      </c>
      <c r="U77" s="270"/>
      <c r="V77" s="299">
        <f>U77</f>
        <v>0</v>
      </c>
      <c r="W77" s="270"/>
      <c r="X77" s="299">
        <f>W77</f>
        <v>0</v>
      </c>
      <c r="Y77" s="270"/>
      <c r="Z77" s="299">
        <f>Y77</f>
        <v>0</v>
      </c>
      <c r="AA77" s="270"/>
      <c r="AB77" s="299">
        <f>AA77</f>
        <v>0</v>
      </c>
      <c r="AC77" s="270"/>
      <c r="AD77" s="299">
        <f>AC77</f>
        <v>0</v>
      </c>
      <c r="AE77" s="272" t="s">
        <v>907</v>
      </c>
      <c r="AF77" s="272" t="s">
        <v>908</v>
      </c>
      <c r="AG77" s="286" t="s">
        <v>909</v>
      </c>
      <c r="AH77" s="287"/>
    </row>
    <row r="78" spans="1:34" ht="15" customHeight="1" x14ac:dyDescent="0.25">
      <c r="A78" s="323" t="s">
        <v>910</v>
      </c>
      <c r="B78" s="305" t="s">
        <v>911</v>
      </c>
      <c r="C78" s="306">
        <v>110</v>
      </c>
      <c r="D78" s="306">
        <v>162</v>
      </c>
      <c r="E78" s="306">
        <v>110</v>
      </c>
      <c r="F78" s="306">
        <v>162</v>
      </c>
      <c r="G78" s="270"/>
      <c r="H78" s="299">
        <f>G78/0.01</f>
        <v>0</v>
      </c>
      <c r="I78" s="270"/>
      <c r="J78" s="299">
        <f>I78/0.01</f>
        <v>0</v>
      </c>
      <c r="K78" s="270"/>
      <c r="L78" s="299">
        <f>K78/0.01</f>
        <v>0</v>
      </c>
      <c r="M78" s="270"/>
      <c r="N78" s="299">
        <f>M78/0.01</f>
        <v>0</v>
      </c>
      <c r="O78" s="270"/>
      <c r="P78" s="299">
        <f>O78/0.01</f>
        <v>0</v>
      </c>
      <c r="Q78" s="270"/>
      <c r="R78" s="299">
        <f>Q78/0.01</f>
        <v>0</v>
      </c>
      <c r="S78" s="270"/>
      <c r="T78" s="299">
        <f>S78/0.01</f>
        <v>0</v>
      </c>
      <c r="U78" s="270"/>
      <c r="V78" s="299">
        <f>U78/0.01</f>
        <v>0</v>
      </c>
      <c r="W78" s="270"/>
      <c r="X78" s="299">
        <f>W78/0.01</f>
        <v>0</v>
      </c>
      <c r="Y78" s="270"/>
      <c r="Z78" s="299">
        <f>Y78/0.01</f>
        <v>0</v>
      </c>
      <c r="AA78" s="270"/>
      <c r="AB78" s="299">
        <f>AA78/0.01</f>
        <v>0</v>
      </c>
      <c r="AC78" s="270"/>
      <c r="AD78" s="299">
        <f>AC78/0.01</f>
        <v>0</v>
      </c>
      <c r="AE78" s="272" t="s">
        <v>912</v>
      </c>
      <c r="AF78" s="272" t="s">
        <v>913</v>
      </c>
      <c r="AG78" s="273" t="s">
        <v>914</v>
      </c>
      <c r="AH78" s="252"/>
    </row>
    <row r="79" spans="1:34" ht="15" customHeight="1" x14ac:dyDescent="0.25">
      <c r="A79" s="323" t="s">
        <v>915</v>
      </c>
      <c r="B79" s="305" t="s">
        <v>916</v>
      </c>
      <c r="C79" s="306">
        <v>52</v>
      </c>
      <c r="D79" s="306">
        <v>109</v>
      </c>
      <c r="E79" s="306">
        <v>52</v>
      </c>
      <c r="F79" s="306">
        <v>109</v>
      </c>
      <c r="G79" s="270"/>
      <c r="H79" s="299">
        <f>G79/0.01</f>
        <v>0</v>
      </c>
      <c r="I79" s="270"/>
      <c r="J79" s="299">
        <f>I79/0.01</f>
        <v>0</v>
      </c>
      <c r="K79" s="270"/>
      <c r="L79" s="299">
        <f>K79/0.01</f>
        <v>0</v>
      </c>
      <c r="M79" s="270"/>
      <c r="N79" s="299">
        <f>M79/0.01</f>
        <v>0</v>
      </c>
      <c r="O79" s="270"/>
      <c r="P79" s="299">
        <f>O79/0.01</f>
        <v>0</v>
      </c>
      <c r="Q79" s="270"/>
      <c r="R79" s="299">
        <f>Q79/0.01</f>
        <v>0</v>
      </c>
      <c r="S79" s="270"/>
      <c r="T79" s="299">
        <f>S79/0.01</f>
        <v>0</v>
      </c>
      <c r="U79" s="270"/>
      <c r="V79" s="299">
        <f>U79/0.01</f>
        <v>0</v>
      </c>
      <c r="W79" s="270"/>
      <c r="X79" s="299">
        <f>W79/0.01</f>
        <v>0</v>
      </c>
      <c r="Y79" s="270"/>
      <c r="Z79" s="299">
        <f>Y79/0.01</f>
        <v>0</v>
      </c>
      <c r="AA79" s="270"/>
      <c r="AB79" s="299">
        <f>AA79/0.01</f>
        <v>0</v>
      </c>
      <c r="AC79" s="270"/>
      <c r="AD79" s="299">
        <f>AC79/0.01</f>
        <v>0</v>
      </c>
      <c r="AE79" s="272" t="s">
        <v>917</v>
      </c>
      <c r="AF79" s="272" t="s">
        <v>918</v>
      </c>
      <c r="AG79" s="273" t="s">
        <v>919</v>
      </c>
      <c r="AH79" s="252"/>
    </row>
    <row r="80" spans="1:34" ht="45" customHeight="1" x14ac:dyDescent="0.25">
      <c r="A80" s="323" t="s">
        <v>920</v>
      </c>
      <c r="B80" s="305" t="s">
        <v>921</v>
      </c>
      <c r="C80" s="306">
        <v>0.5</v>
      </c>
      <c r="D80" s="306">
        <v>2.5</v>
      </c>
      <c r="E80" s="306">
        <v>0.5</v>
      </c>
      <c r="F80" s="306">
        <v>2.5</v>
      </c>
      <c r="G80" s="270"/>
      <c r="H80" s="299">
        <f>G80/0.01</f>
        <v>0</v>
      </c>
      <c r="I80" s="270"/>
      <c r="J80" s="299">
        <f>I80/0.01</f>
        <v>0</v>
      </c>
      <c r="K80" s="270"/>
      <c r="L80" s="299">
        <f>K80/0.01</f>
        <v>0</v>
      </c>
      <c r="M80" s="270"/>
      <c r="N80" s="299">
        <f>M80/0.01</f>
        <v>0</v>
      </c>
      <c r="O80" s="270"/>
      <c r="P80" s="299">
        <f>O80/0.01</f>
        <v>0</v>
      </c>
      <c r="Q80" s="270"/>
      <c r="R80" s="299">
        <f>Q80/0.01</f>
        <v>0</v>
      </c>
      <c r="S80" s="270"/>
      <c r="T80" s="299">
        <f>S80/0.01</f>
        <v>0</v>
      </c>
      <c r="U80" s="270"/>
      <c r="V80" s="299">
        <f>U80/0.01</f>
        <v>0</v>
      </c>
      <c r="W80" s="270"/>
      <c r="X80" s="299">
        <f>W80/0.01</f>
        <v>0</v>
      </c>
      <c r="Y80" s="270"/>
      <c r="Z80" s="299">
        <f>Y80/0.01</f>
        <v>0</v>
      </c>
      <c r="AA80" s="270"/>
      <c r="AB80" s="299">
        <f>AA80/0.01</f>
        <v>0</v>
      </c>
      <c r="AC80" s="270"/>
      <c r="AD80" s="299">
        <f>AC80/0.01</f>
        <v>0</v>
      </c>
      <c r="AE80" s="272" t="s">
        <v>922</v>
      </c>
      <c r="AF80" s="272" t="s">
        <v>923</v>
      </c>
      <c r="AG80" s="273" t="s">
        <v>924</v>
      </c>
      <c r="AH80" s="252"/>
    </row>
    <row r="81" spans="1:34" ht="30" customHeight="1" x14ac:dyDescent="0.25">
      <c r="A81" s="323" t="s">
        <v>925</v>
      </c>
      <c r="B81" s="305" t="s">
        <v>926</v>
      </c>
      <c r="C81" s="306">
        <v>0.5</v>
      </c>
      <c r="D81" s="306">
        <v>1.5</v>
      </c>
      <c r="E81" s="306">
        <v>0.5</v>
      </c>
      <c r="F81" s="306">
        <v>1.5</v>
      </c>
      <c r="G81" s="270"/>
      <c r="H81" s="299">
        <f>G81/0.01</f>
        <v>0</v>
      </c>
      <c r="I81" s="270"/>
      <c r="J81" s="299">
        <f>I81/0.01</f>
        <v>0</v>
      </c>
      <c r="K81" s="270"/>
      <c r="L81" s="299">
        <f>K81/0.01</f>
        <v>0</v>
      </c>
      <c r="M81" s="270"/>
      <c r="N81" s="299">
        <f>M81/0.01</f>
        <v>0</v>
      </c>
      <c r="O81" s="270"/>
      <c r="P81" s="299">
        <f>O81/0.01</f>
        <v>0</v>
      </c>
      <c r="Q81" s="270"/>
      <c r="R81" s="299">
        <f>Q81/0.01</f>
        <v>0</v>
      </c>
      <c r="S81" s="270"/>
      <c r="T81" s="299">
        <f>S81/0.01</f>
        <v>0</v>
      </c>
      <c r="U81" s="270"/>
      <c r="V81" s="299">
        <f>U81/0.01</f>
        <v>0</v>
      </c>
      <c r="W81" s="270"/>
      <c r="X81" s="299">
        <f>W81/0.01</f>
        <v>0</v>
      </c>
      <c r="Y81" s="270"/>
      <c r="Z81" s="299">
        <f>Y81/0.01</f>
        <v>0</v>
      </c>
      <c r="AA81" s="270"/>
      <c r="AB81" s="299">
        <f>AA81/0.01</f>
        <v>0</v>
      </c>
      <c r="AC81" s="270"/>
      <c r="AD81" s="299">
        <f>AC81/0.01</f>
        <v>0</v>
      </c>
      <c r="AE81" s="272" t="s">
        <v>927</v>
      </c>
      <c r="AF81" s="272"/>
      <c r="AG81" s="273" t="s">
        <v>928</v>
      </c>
      <c r="AH81" s="252"/>
    </row>
    <row r="82" spans="1:34" ht="30" customHeight="1" x14ac:dyDescent="0.25">
      <c r="A82" s="328" t="s">
        <v>929</v>
      </c>
      <c r="B82" s="314" t="s">
        <v>930</v>
      </c>
      <c r="C82" s="315">
        <v>4.8</v>
      </c>
      <c r="D82" s="306">
        <v>5.9</v>
      </c>
      <c r="E82" s="315">
        <v>4.5</v>
      </c>
      <c r="F82" s="306">
        <v>5</v>
      </c>
      <c r="G82" s="270"/>
      <c r="H82" s="299">
        <f>G82/0.01</f>
        <v>0</v>
      </c>
      <c r="I82" s="270"/>
      <c r="J82" s="299">
        <f>I82/0.01</f>
        <v>0</v>
      </c>
      <c r="K82" s="270"/>
      <c r="L82" s="299">
        <f>K82/0.01</f>
        <v>0</v>
      </c>
      <c r="M82" s="270"/>
      <c r="N82" s="299">
        <f>M82/0.01</f>
        <v>0</v>
      </c>
      <c r="O82" s="270"/>
      <c r="P82" s="299">
        <f>O82/0.01</f>
        <v>0</v>
      </c>
      <c r="Q82" s="270"/>
      <c r="R82" s="299">
        <f>Q82/0.01</f>
        <v>0</v>
      </c>
      <c r="S82" s="270"/>
      <c r="T82" s="299">
        <f>S82/0.01</f>
        <v>0</v>
      </c>
      <c r="U82" s="270"/>
      <c r="V82" s="299">
        <f>U82/0.01</f>
        <v>0</v>
      </c>
      <c r="W82" s="270"/>
      <c r="X82" s="299">
        <f>W82/0.01</f>
        <v>0</v>
      </c>
      <c r="Y82" s="270"/>
      <c r="Z82" s="299">
        <f>Y82/0.01</f>
        <v>0</v>
      </c>
      <c r="AA82" s="270"/>
      <c r="AB82" s="299">
        <f>AA82/0.01</f>
        <v>0</v>
      </c>
      <c r="AC82" s="270"/>
      <c r="AD82" s="299">
        <f>AC82/0.01</f>
        <v>0</v>
      </c>
      <c r="AE82" s="288" t="s">
        <v>931</v>
      </c>
      <c r="AF82" s="288" t="s">
        <v>932</v>
      </c>
      <c r="AG82" s="289" t="s">
        <v>933</v>
      </c>
      <c r="AH82" s="252"/>
    </row>
    <row r="83" spans="1:34" ht="45" customHeight="1" x14ac:dyDescent="0.25">
      <c r="A83" s="328" t="s">
        <v>934</v>
      </c>
      <c r="B83" s="314" t="s">
        <v>935</v>
      </c>
      <c r="C83" s="315">
        <v>2</v>
      </c>
      <c r="D83" s="306">
        <v>25</v>
      </c>
      <c r="E83" s="315">
        <v>2</v>
      </c>
      <c r="F83" s="306">
        <v>5</v>
      </c>
      <c r="G83" s="270"/>
      <c r="H83" s="299">
        <f>G83/6.945</f>
        <v>0</v>
      </c>
      <c r="I83" s="270"/>
      <c r="J83" s="299">
        <f>I83/6.945</f>
        <v>0</v>
      </c>
      <c r="K83" s="270"/>
      <c r="L83" s="299">
        <f>K83/6.945</f>
        <v>0</v>
      </c>
      <c r="M83" s="270"/>
      <c r="N83" s="299">
        <f>M83/6.945</f>
        <v>0</v>
      </c>
      <c r="O83" s="270"/>
      <c r="P83" s="299">
        <f>O83/6.945</f>
        <v>0</v>
      </c>
      <c r="Q83" s="270"/>
      <c r="R83" s="299">
        <f>Q83/6.945</f>
        <v>0</v>
      </c>
      <c r="S83" s="270"/>
      <c r="T83" s="299">
        <f>S83/6.945</f>
        <v>0</v>
      </c>
      <c r="U83" s="270"/>
      <c r="V83" s="299">
        <f>U83/6.945</f>
        <v>0</v>
      </c>
      <c r="W83" s="270"/>
      <c r="X83" s="299">
        <f>W83/6.945</f>
        <v>0</v>
      </c>
      <c r="Y83" s="270"/>
      <c r="Z83" s="299">
        <f>Y83/6.945</f>
        <v>0</v>
      </c>
      <c r="AA83" s="270"/>
      <c r="AB83" s="299">
        <f>AA83/6.945</f>
        <v>0</v>
      </c>
      <c r="AC83" s="270"/>
      <c r="AD83" s="299">
        <f>AC83/6.945</f>
        <v>0</v>
      </c>
      <c r="AE83" s="288" t="s">
        <v>936</v>
      </c>
      <c r="AF83" s="288" t="s">
        <v>937</v>
      </c>
      <c r="AG83" s="289"/>
      <c r="AH83" s="252"/>
    </row>
    <row r="84" spans="1:34" ht="60" customHeight="1" x14ac:dyDescent="0.25">
      <c r="A84" s="329" t="s">
        <v>938</v>
      </c>
      <c r="B84" s="316" t="s">
        <v>939</v>
      </c>
      <c r="C84" s="306">
        <v>12</v>
      </c>
      <c r="D84" s="306">
        <v>45</v>
      </c>
      <c r="E84" s="306">
        <v>12</v>
      </c>
      <c r="F84" s="306">
        <v>45</v>
      </c>
      <c r="G84" s="270"/>
      <c r="H84" s="299">
        <f>G84</f>
        <v>0</v>
      </c>
      <c r="I84" s="270"/>
      <c r="J84" s="299">
        <f>I84</f>
        <v>0</v>
      </c>
      <c r="K84" s="270"/>
      <c r="L84" s="299">
        <f>K84</f>
        <v>0</v>
      </c>
      <c r="M84" s="270"/>
      <c r="N84" s="299">
        <f>M84</f>
        <v>0</v>
      </c>
      <c r="O84" s="270"/>
      <c r="P84" s="299">
        <f>O84</f>
        <v>0</v>
      </c>
      <c r="Q84" s="270"/>
      <c r="R84" s="299">
        <f>Q84</f>
        <v>0</v>
      </c>
      <c r="S84" s="270"/>
      <c r="T84" s="299">
        <f>S84</f>
        <v>0</v>
      </c>
      <c r="U84" s="270"/>
      <c r="V84" s="299">
        <f>U84</f>
        <v>0</v>
      </c>
      <c r="W84" s="270"/>
      <c r="X84" s="299">
        <f>W84</f>
        <v>0</v>
      </c>
      <c r="Y84" s="270"/>
      <c r="Z84" s="299">
        <f>Y84</f>
        <v>0</v>
      </c>
      <c r="AA84" s="270"/>
      <c r="AB84" s="299">
        <f>AA84</f>
        <v>0</v>
      </c>
      <c r="AC84" s="270"/>
      <c r="AD84" s="299">
        <f>AC84</f>
        <v>0</v>
      </c>
      <c r="AE84" s="288" t="s">
        <v>940</v>
      </c>
      <c r="AF84" s="288" t="s">
        <v>941</v>
      </c>
      <c r="AG84" s="289" t="s">
        <v>942</v>
      </c>
      <c r="AH84" s="290"/>
    </row>
    <row r="85" spans="1:34" ht="60" customHeight="1" x14ac:dyDescent="0.25">
      <c r="A85" s="329" t="s">
        <v>943</v>
      </c>
      <c r="B85" s="316" t="s">
        <v>944</v>
      </c>
      <c r="C85" s="306">
        <v>15</v>
      </c>
      <c r="D85" s="306">
        <v>50</v>
      </c>
      <c r="E85" s="306">
        <v>15</v>
      </c>
      <c r="F85" s="306">
        <v>50</v>
      </c>
      <c r="G85" s="270"/>
      <c r="H85" s="299">
        <f>G85</f>
        <v>0</v>
      </c>
      <c r="I85" s="270"/>
      <c r="J85" s="299">
        <f>I85</f>
        <v>0</v>
      </c>
      <c r="K85" s="270"/>
      <c r="L85" s="299">
        <f>K85</f>
        <v>0</v>
      </c>
      <c r="M85" s="270"/>
      <c r="N85" s="299">
        <f>M85</f>
        <v>0</v>
      </c>
      <c r="O85" s="270"/>
      <c r="P85" s="299">
        <f>O85</f>
        <v>0</v>
      </c>
      <c r="Q85" s="270"/>
      <c r="R85" s="299">
        <f>Q85</f>
        <v>0</v>
      </c>
      <c r="S85" s="270"/>
      <c r="T85" s="299">
        <f>S85</f>
        <v>0</v>
      </c>
      <c r="U85" s="270"/>
      <c r="V85" s="299">
        <f>U85</f>
        <v>0</v>
      </c>
      <c r="W85" s="270"/>
      <c r="X85" s="299">
        <f>W85</f>
        <v>0</v>
      </c>
      <c r="Y85" s="270"/>
      <c r="Z85" s="299">
        <f>Y85</f>
        <v>0</v>
      </c>
      <c r="AA85" s="270"/>
      <c r="AB85" s="299">
        <f>AA85</f>
        <v>0</v>
      </c>
      <c r="AC85" s="270"/>
      <c r="AD85" s="299">
        <f>AC85</f>
        <v>0</v>
      </c>
      <c r="AE85" s="288" t="s">
        <v>945</v>
      </c>
      <c r="AF85" s="288" t="s">
        <v>946</v>
      </c>
      <c r="AG85" s="289" t="s">
        <v>947</v>
      </c>
      <c r="AH85" s="290"/>
    </row>
    <row r="86" spans="1:34" ht="30" customHeight="1" x14ac:dyDescent="0.25">
      <c r="A86" s="323" t="s">
        <v>948</v>
      </c>
      <c r="B86" s="305" t="s">
        <v>949</v>
      </c>
      <c r="C86" s="306">
        <v>250</v>
      </c>
      <c r="D86" s="306">
        <v>390</v>
      </c>
      <c r="E86" s="306">
        <v>250</v>
      </c>
      <c r="F86" s="306">
        <v>350</v>
      </c>
      <c r="G86" s="270"/>
      <c r="H86" s="299">
        <f>G86</f>
        <v>0</v>
      </c>
      <c r="I86" s="270"/>
      <c r="J86" s="299">
        <f>I86</f>
        <v>0</v>
      </c>
      <c r="K86" s="270"/>
      <c r="L86" s="299">
        <f>K86</f>
        <v>0</v>
      </c>
      <c r="M86" s="270"/>
      <c r="N86" s="299">
        <f>M86</f>
        <v>0</v>
      </c>
      <c r="O86" s="270"/>
      <c r="P86" s="299">
        <f>O86</f>
        <v>0</v>
      </c>
      <c r="Q86" s="270"/>
      <c r="R86" s="299">
        <f>Q86</f>
        <v>0</v>
      </c>
      <c r="S86" s="270"/>
      <c r="T86" s="299">
        <f>S86</f>
        <v>0</v>
      </c>
      <c r="U86" s="270"/>
      <c r="V86" s="299">
        <f>U86</f>
        <v>0</v>
      </c>
      <c r="W86" s="270"/>
      <c r="X86" s="299">
        <f>W86</f>
        <v>0</v>
      </c>
      <c r="Y86" s="270"/>
      <c r="Z86" s="299">
        <f>Y86</f>
        <v>0</v>
      </c>
      <c r="AA86" s="270"/>
      <c r="AB86" s="299">
        <f>AA86</f>
        <v>0</v>
      </c>
      <c r="AC86" s="270"/>
      <c r="AD86" s="299">
        <f>AC86</f>
        <v>0</v>
      </c>
      <c r="AE86" s="272" t="s">
        <v>950</v>
      </c>
      <c r="AF86" s="272" t="s">
        <v>951</v>
      </c>
      <c r="AG86" s="273" t="s">
        <v>952</v>
      </c>
      <c r="AH86" s="252"/>
    </row>
    <row r="87" spans="1:34" ht="15" customHeight="1" x14ac:dyDescent="0.25">
      <c r="A87" s="323" t="s">
        <v>953</v>
      </c>
      <c r="B87" s="305" t="s">
        <v>954</v>
      </c>
      <c r="C87" s="306">
        <v>200</v>
      </c>
      <c r="D87" s="306">
        <v>360</v>
      </c>
      <c r="E87" s="306">
        <v>200</v>
      </c>
      <c r="F87" s="306">
        <v>360</v>
      </c>
      <c r="G87" s="270"/>
      <c r="H87" s="299">
        <f>G87/0.01</f>
        <v>0</v>
      </c>
      <c r="I87" s="270"/>
      <c r="J87" s="299">
        <f>I87/0.01</f>
        <v>0</v>
      </c>
      <c r="K87" s="270"/>
      <c r="L87" s="299">
        <f>K87/0.01</f>
        <v>0</v>
      </c>
      <c r="M87" s="270"/>
      <c r="N87" s="299">
        <f>M87/0.01</f>
        <v>0</v>
      </c>
      <c r="O87" s="270"/>
      <c r="P87" s="299">
        <f>O87/0.01</f>
        <v>0</v>
      </c>
      <c r="Q87" s="270"/>
      <c r="R87" s="299">
        <f>Q87/0.01</f>
        <v>0</v>
      </c>
      <c r="S87" s="270"/>
      <c r="T87" s="299">
        <f>S87/0.01</f>
        <v>0</v>
      </c>
      <c r="U87" s="270"/>
      <c r="V87" s="299">
        <f>U87/0.01</f>
        <v>0</v>
      </c>
      <c r="W87" s="270"/>
      <c r="X87" s="299">
        <f>W87/0.01</f>
        <v>0</v>
      </c>
      <c r="Y87" s="270"/>
      <c r="Z87" s="299">
        <f>Y87/0.01</f>
        <v>0</v>
      </c>
      <c r="AA87" s="270"/>
      <c r="AB87" s="299">
        <f>AA87/0.01</f>
        <v>0</v>
      </c>
      <c r="AC87" s="270"/>
      <c r="AD87" s="299">
        <f>AC87/0.01</f>
        <v>0</v>
      </c>
      <c r="AE87" s="272"/>
      <c r="AF87" s="272"/>
      <c r="AG87" s="273"/>
      <c r="AH87" s="252"/>
    </row>
    <row r="88" spans="1:34" ht="60" customHeight="1" x14ac:dyDescent="0.25">
      <c r="A88" s="323" t="s">
        <v>955</v>
      </c>
      <c r="B88" s="305" t="s">
        <v>956</v>
      </c>
      <c r="C88" s="306">
        <v>10</v>
      </c>
      <c r="D88" s="306">
        <v>235</v>
      </c>
      <c r="E88" s="306">
        <v>40</v>
      </c>
      <c r="F88" s="306">
        <v>110</v>
      </c>
      <c r="G88" s="270"/>
      <c r="H88" s="299">
        <f>G88</f>
        <v>0</v>
      </c>
      <c r="I88" s="270"/>
      <c r="J88" s="299">
        <f>I88</f>
        <v>0</v>
      </c>
      <c r="K88" s="270"/>
      <c r="L88" s="299">
        <f>K88</f>
        <v>0</v>
      </c>
      <c r="M88" s="270"/>
      <c r="N88" s="299">
        <f>M88</f>
        <v>0</v>
      </c>
      <c r="O88" s="270"/>
      <c r="P88" s="299">
        <f>O88</f>
        <v>0</v>
      </c>
      <c r="Q88" s="270"/>
      <c r="R88" s="299">
        <f>Q88</f>
        <v>0</v>
      </c>
      <c r="S88" s="270"/>
      <c r="T88" s="299">
        <f>S88</f>
        <v>0</v>
      </c>
      <c r="U88" s="270"/>
      <c r="V88" s="299">
        <f>U88</f>
        <v>0</v>
      </c>
      <c r="W88" s="270"/>
      <c r="X88" s="299">
        <f>W88</f>
        <v>0</v>
      </c>
      <c r="Y88" s="270"/>
      <c r="Z88" s="299">
        <f>Y88</f>
        <v>0</v>
      </c>
      <c r="AA88" s="270"/>
      <c r="AB88" s="299">
        <f>AA88</f>
        <v>0</v>
      </c>
      <c r="AC88" s="270"/>
      <c r="AD88" s="299">
        <f>AC88</f>
        <v>0</v>
      </c>
      <c r="AE88" s="272" t="s">
        <v>957</v>
      </c>
      <c r="AF88" s="272" t="s">
        <v>958</v>
      </c>
      <c r="AG88" s="273" t="s">
        <v>959</v>
      </c>
      <c r="AH88" s="252"/>
    </row>
    <row r="89" spans="1:34" ht="60" customHeight="1" x14ac:dyDescent="0.25">
      <c r="A89" s="323" t="s">
        <v>960</v>
      </c>
      <c r="B89" s="305" t="s">
        <v>961</v>
      </c>
      <c r="C89" s="306">
        <v>10</v>
      </c>
      <c r="D89" s="306">
        <v>235</v>
      </c>
      <c r="E89" s="306">
        <v>40</v>
      </c>
      <c r="F89" s="306">
        <v>200</v>
      </c>
      <c r="G89" s="270"/>
      <c r="H89" s="299">
        <f>G89</f>
        <v>0</v>
      </c>
      <c r="I89" s="270"/>
      <c r="J89" s="299">
        <f>I89</f>
        <v>0</v>
      </c>
      <c r="K89" s="270"/>
      <c r="L89" s="299">
        <f>K89</f>
        <v>0</v>
      </c>
      <c r="M89" s="270"/>
      <c r="N89" s="299">
        <f>M89</f>
        <v>0</v>
      </c>
      <c r="O89" s="270"/>
      <c r="P89" s="299">
        <f>O89</f>
        <v>0</v>
      </c>
      <c r="Q89" s="270"/>
      <c r="R89" s="299">
        <f>Q89</f>
        <v>0</v>
      </c>
      <c r="S89" s="270"/>
      <c r="T89" s="299">
        <f>S89</f>
        <v>0</v>
      </c>
      <c r="U89" s="270"/>
      <c r="V89" s="299">
        <f>U89</f>
        <v>0</v>
      </c>
      <c r="W89" s="270"/>
      <c r="X89" s="299">
        <f>W89</f>
        <v>0</v>
      </c>
      <c r="Y89" s="270"/>
      <c r="Z89" s="299">
        <f>Y89</f>
        <v>0</v>
      </c>
      <c r="AA89" s="270"/>
      <c r="AB89" s="299">
        <f>AA89</f>
        <v>0</v>
      </c>
      <c r="AC89" s="270"/>
      <c r="AD89" s="299">
        <f>AC89</f>
        <v>0</v>
      </c>
      <c r="AE89" s="272" t="s">
        <v>962</v>
      </c>
      <c r="AF89" s="272" t="s">
        <v>963</v>
      </c>
      <c r="AG89" s="273" t="s">
        <v>964</v>
      </c>
      <c r="AH89" s="252"/>
    </row>
    <row r="90" spans="1:34" ht="30" customHeight="1" x14ac:dyDescent="0.25">
      <c r="A90" s="323" t="s">
        <v>965</v>
      </c>
      <c r="B90" s="305" t="s">
        <v>966</v>
      </c>
      <c r="C90" s="306">
        <v>1.3</v>
      </c>
      <c r="D90" s="306">
        <v>2.2999999999999998</v>
      </c>
      <c r="E90" s="306">
        <v>2</v>
      </c>
      <c r="F90" s="306">
        <v>2.5</v>
      </c>
      <c r="G90" s="270"/>
      <c r="H90" s="299">
        <f>G90/0.411</f>
        <v>0</v>
      </c>
      <c r="I90" s="270"/>
      <c r="J90" s="299">
        <f>I90/0.411</f>
        <v>0</v>
      </c>
      <c r="K90" s="270"/>
      <c r="L90" s="299">
        <f>K90/0.411</f>
        <v>0</v>
      </c>
      <c r="M90" s="270"/>
      <c r="N90" s="299">
        <f>M90/0.411</f>
        <v>0</v>
      </c>
      <c r="O90" s="270"/>
      <c r="P90" s="299">
        <f>O90/0.411</f>
        <v>0</v>
      </c>
      <c r="Q90" s="270"/>
      <c r="R90" s="299">
        <f>Q90/0.411</f>
        <v>0</v>
      </c>
      <c r="S90" s="270"/>
      <c r="T90" s="299">
        <f>S90/0.411</f>
        <v>0</v>
      </c>
      <c r="U90" s="270"/>
      <c r="V90" s="299">
        <f>U90/0.411</f>
        <v>0</v>
      </c>
      <c r="W90" s="270"/>
      <c r="X90" s="299">
        <f>W90/0.411</f>
        <v>0</v>
      </c>
      <c r="Y90" s="270"/>
      <c r="Z90" s="299">
        <f>Y90/0.411</f>
        <v>0</v>
      </c>
      <c r="AA90" s="270"/>
      <c r="AB90" s="299">
        <f>AA90/0.411</f>
        <v>0</v>
      </c>
      <c r="AC90" s="270"/>
      <c r="AD90" s="299">
        <f>AC90/0.411</f>
        <v>0</v>
      </c>
      <c r="AE90" s="272" t="s">
        <v>967</v>
      </c>
      <c r="AF90" s="272" t="s">
        <v>968</v>
      </c>
      <c r="AG90" s="273" t="s">
        <v>969</v>
      </c>
      <c r="AH90" s="252"/>
    </row>
    <row r="91" spans="1:34" ht="15.75" customHeight="1" x14ac:dyDescent="0.25">
      <c r="A91" s="327" t="s">
        <v>970</v>
      </c>
      <c r="B91" s="309"/>
      <c r="C91" s="317"/>
      <c r="D91" s="317"/>
      <c r="E91" s="317"/>
      <c r="F91" s="317"/>
      <c r="G91" s="277"/>
      <c r="H91" s="301"/>
      <c r="I91" s="277"/>
      <c r="J91" s="301"/>
      <c r="K91" s="277"/>
      <c r="L91" s="301"/>
      <c r="M91" s="277"/>
      <c r="N91" s="301"/>
      <c r="O91" s="277"/>
      <c r="P91" s="301"/>
      <c r="Q91" s="277"/>
      <c r="R91" s="301"/>
      <c r="S91" s="277"/>
      <c r="T91" s="301"/>
      <c r="U91" s="277"/>
      <c r="V91" s="301"/>
      <c r="W91" s="277"/>
      <c r="X91" s="301"/>
      <c r="Y91" s="277"/>
      <c r="Z91" s="301"/>
      <c r="AA91" s="277"/>
      <c r="AB91" s="301"/>
      <c r="AC91" s="277"/>
      <c r="AD91" s="301"/>
      <c r="AE91" s="278"/>
      <c r="AF91" s="278"/>
      <c r="AG91" s="279"/>
      <c r="AH91" s="252"/>
    </row>
    <row r="92" spans="1:34" ht="45" customHeight="1" x14ac:dyDescent="0.25">
      <c r="A92" s="323" t="s">
        <v>971</v>
      </c>
      <c r="B92" s="305" t="s">
        <v>972</v>
      </c>
      <c r="C92" s="306">
        <v>32</v>
      </c>
      <c r="D92" s="306">
        <v>100</v>
      </c>
      <c r="E92" s="306">
        <v>70</v>
      </c>
      <c r="F92" s="306">
        <v>110</v>
      </c>
      <c r="G92" s="270"/>
      <c r="H92" s="299">
        <f>G92/2.496</f>
        <v>0</v>
      </c>
      <c r="I92" s="270"/>
      <c r="J92" s="299">
        <f>I92/2.496</f>
        <v>0</v>
      </c>
      <c r="K92" s="270"/>
      <c r="L92" s="299">
        <f>K92/2.496</f>
        <v>0</v>
      </c>
      <c r="M92" s="270"/>
      <c r="N92" s="299">
        <f>M92/2.496</f>
        <v>0</v>
      </c>
      <c r="O92" s="270"/>
      <c r="P92" s="299">
        <f>O92/2.496</f>
        <v>0</v>
      </c>
      <c r="Q92" s="270"/>
      <c r="R92" s="299">
        <f>Q92/2.496</f>
        <v>0</v>
      </c>
      <c r="S92" s="270"/>
      <c r="T92" s="299">
        <f>S92/2.496</f>
        <v>0</v>
      </c>
      <c r="U92" s="270"/>
      <c r="V92" s="299">
        <f>U92/2.496</f>
        <v>0</v>
      </c>
      <c r="W92" s="270"/>
      <c r="X92" s="299">
        <f>W92/2.496</f>
        <v>0</v>
      </c>
      <c r="Y92" s="270"/>
      <c r="Z92" s="299">
        <f>Y92/2.496</f>
        <v>0</v>
      </c>
      <c r="AA92" s="270"/>
      <c r="AB92" s="299">
        <f>AA92/2.496</f>
        <v>0</v>
      </c>
      <c r="AC92" s="270"/>
      <c r="AD92" s="299">
        <f>AC92/2.496</f>
        <v>0</v>
      </c>
      <c r="AE92" s="272" t="s">
        <v>973</v>
      </c>
      <c r="AF92" s="272" t="s">
        <v>974</v>
      </c>
      <c r="AG92" s="273"/>
      <c r="AH92" s="252"/>
    </row>
    <row r="93" spans="1:34" ht="60" customHeight="1" x14ac:dyDescent="0.25">
      <c r="A93" s="328" t="s">
        <v>975</v>
      </c>
      <c r="B93" s="314" t="s">
        <v>976</v>
      </c>
      <c r="C93" s="315">
        <v>211</v>
      </c>
      <c r="D93" s="306">
        <v>911</v>
      </c>
      <c r="E93" s="315">
        <v>800</v>
      </c>
      <c r="F93" s="306">
        <v>1500</v>
      </c>
      <c r="G93" s="270"/>
      <c r="H93" s="299">
        <f>G93/0.738</f>
        <v>0</v>
      </c>
      <c r="I93" s="270"/>
      <c r="J93" s="299">
        <f>I93/0.738</f>
        <v>0</v>
      </c>
      <c r="K93" s="270"/>
      <c r="L93" s="299">
        <f>K93/0.738</f>
        <v>0</v>
      </c>
      <c r="M93" s="270"/>
      <c r="N93" s="299">
        <f>M93/0.738</f>
        <v>0</v>
      </c>
      <c r="O93" s="270"/>
      <c r="P93" s="299">
        <f>O93/0.738</f>
        <v>0</v>
      </c>
      <c r="Q93" s="270"/>
      <c r="R93" s="299">
        <f>Q93/0.738</f>
        <v>0</v>
      </c>
      <c r="S93" s="270"/>
      <c r="T93" s="299">
        <f>S93/0.738</f>
        <v>0</v>
      </c>
      <c r="U93" s="270"/>
      <c r="V93" s="299">
        <f>U93/0.738</f>
        <v>0</v>
      </c>
      <c r="W93" s="270"/>
      <c r="X93" s="299">
        <f>W93/0.738</f>
        <v>0</v>
      </c>
      <c r="Y93" s="270"/>
      <c r="Z93" s="299">
        <f>Y93/0.738</f>
        <v>0</v>
      </c>
      <c r="AA93" s="270"/>
      <c r="AB93" s="299">
        <f>AA93/0.738</f>
        <v>0</v>
      </c>
      <c r="AC93" s="270"/>
      <c r="AD93" s="299">
        <f>AC93/0.738</f>
        <v>0</v>
      </c>
      <c r="AE93" s="272" t="s">
        <v>977</v>
      </c>
      <c r="AF93" s="272" t="s">
        <v>978</v>
      </c>
      <c r="AG93" s="273"/>
      <c r="AH93" s="252"/>
    </row>
    <row r="94" spans="1:34" ht="15" customHeight="1" x14ac:dyDescent="0.25">
      <c r="A94" s="328"/>
      <c r="B94" s="314"/>
      <c r="C94" s="315"/>
      <c r="D94" s="306"/>
      <c r="E94" s="315"/>
      <c r="F94" s="306"/>
      <c r="G94" s="270"/>
      <c r="H94" s="299"/>
      <c r="I94" s="270"/>
      <c r="J94" s="299"/>
      <c r="K94" s="270"/>
      <c r="L94" s="299"/>
      <c r="M94" s="270"/>
      <c r="N94" s="299"/>
      <c r="O94" s="270"/>
      <c r="P94" s="299"/>
      <c r="Q94" s="270"/>
      <c r="R94" s="299"/>
      <c r="S94" s="270"/>
      <c r="T94" s="299"/>
      <c r="U94" s="270"/>
      <c r="V94" s="299"/>
      <c r="W94" s="270"/>
      <c r="X94" s="299"/>
      <c r="Y94" s="270"/>
      <c r="Z94" s="299"/>
      <c r="AA94" s="270"/>
      <c r="AB94" s="299"/>
      <c r="AC94" s="270"/>
      <c r="AD94" s="299"/>
      <c r="AE94" s="272"/>
      <c r="AF94" s="272"/>
      <c r="AG94" s="273"/>
      <c r="AH94" s="252"/>
    </row>
    <row r="95" spans="1:34" ht="15.75" customHeight="1" x14ac:dyDescent="0.25">
      <c r="A95" s="328" t="s">
        <v>979</v>
      </c>
      <c r="B95" s="314" t="s">
        <v>980</v>
      </c>
      <c r="C95" s="315">
        <v>5.4</v>
      </c>
      <c r="D95" s="306" t="s">
        <v>981</v>
      </c>
      <c r="E95" s="315">
        <v>5.4</v>
      </c>
      <c r="F95" s="306" t="s">
        <v>982</v>
      </c>
      <c r="G95" s="270"/>
      <c r="H95" s="299">
        <f>G95/2.266</f>
        <v>0</v>
      </c>
      <c r="I95" s="270"/>
      <c r="J95" s="299">
        <f>I95/2.266</f>
        <v>0</v>
      </c>
      <c r="K95" s="270"/>
      <c r="L95" s="299">
        <f>K95/2.266</f>
        <v>0</v>
      </c>
      <c r="M95" s="270"/>
      <c r="N95" s="299">
        <f>M95/2.266</f>
        <v>0</v>
      </c>
      <c r="O95" s="270"/>
      <c r="P95" s="299">
        <f>O95/2.266</f>
        <v>0</v>
      </c>
      <c r="Q95" s="270"/>
      <c r="R95" s="299">
        <f>Q95/2.266</f>
        <v>0</v>
      </c>
      <c r="S95" s="270"/>
      <c r="T95" s="299">
        <f>S95/2.266</f>
        <v>0</v>
      </c>
      <c r="U95" s="270"/>
      <c r="V95" s="299">
        <f>U95/2.266</f>
        <v>0</v>
      </c>
      <c r="W95" s="270"/>
      <c r="X95" s="299">
        <f>W95/2.266</f>
        <v>0</v>
      </c>
      <c r="Y95" s="270"/>
      <c r="Z95" s="299">
        <f>Y95/2.266</f>
        <v>0</v>
      </c>
      <c r="AA95" s="270"/>
      <c r="AB95" s="299">
        <f>AA95/2.266</f>
        <v>0</v>
      </c>
      <c r="AC95" s="270"/>
      <c r="AD95" s="299">
        <f>AC95/2.266</f>
        <v>0</v>
      </c>
      <c r="AE95" s="272" t="s">
        <v>983</v>
      </c>
      <c r="AF95" s="272" t="s">
        <v>984</v>
      </c>
      <c r="AG95" s="286"/>
      <c r="AH95" s="252"/>
    </row>
    <row r="96" spans="1:34" ht="15.75" customHeight="1" x14ac:dyDescent="0.25">
      <c r="A96" s="327" t="s">
        <v>985</v>
      </c>
      <c r="B96" s="309"/>
      <c r="C96" s="317"/>
      <c r="D96" s="317"/>
      <c r="E96" s="317"/>
      <c r="F96" s="317"/>
      <c r="G96" s="277"/>
      <c r="H96" s="301"/>
      <c r="I96" s="277"/>
      <c r="J96" s="301"/>
      <c r="K96" s="277"/>
      <c r="L96" s="301"/>
      <c r="M96" s="277"/>
      <c r="N96" s="301"/>
      <c r="O96" s="277"/>
      <c r="P96" s="301"/>
      <c r="Q96" s="277"/>
      <c r="R96" s="301"/>
      <c r="S96" s="277"/>
      <c r="T96" s="301"/>
      <c r="U96" s="277"/>
      <c r="V96" s="301"/>
      <c r="W96" s="277"/>
      <c r="X96" s="301"/>
      <c r="Y96" s="277"/>
      <c r="Z96" s="301"/>
      <c r="AA96" s="277"/>
      <c r="AB96" s="301"/>
      <c r="AC96" s="277"/>
      <c r="AD96" s="301"/>
      <c r="AE96" s="278"/>
      <c r="AF96" s="278"/>
      <c r="AG96" s="291"/>
      <c r="AH96" s="252"/>
    </row>
    <row r="97" spans="1:34" ht="75" customHeight="1" x14ac:dyDescent="0.25">
      <c r="A97" s="323" t="s">
        <v>986</v>
      </c>
      <c r="B97" s="305" t="s">
        <v>987</v>
      </c>
      <c r="C97" s="318">
        <v>0.12</v>
      </c>
      <c r="D97" s="318">
        <v>0.72</v>
      </c>
      <c r="E97" s="318">
        <v>0.5</v>
      </c>
      <c r="F97" s="318">
        <v>0.72</v>
      </c>
      <c r="G97" s="292"/>
      <c r="H97" s="299">
        <f t="shared" ref="H97:H108" si="24">G97</f>
        <v>0</v>
      </c>
      <c r="I97" s="292"/>
      <c r="J97" s="299">
        <f t="shared" ref="J97:J108" si="25">I97</f>
        <v>0</v>
      </c>
      <c r="K97" s="292"/>
      <c r="L97" s="299">
        <f t="shared" ref="L97:L108" si="26">K97</f>
        <v>0</v>
      </c>
      <c r="M97" s="292"/>
      <c r="N97" s="299">
        <f t="shared" ref="N97:N108" si="27">M97</f>
        <v>0</v>
      </c>
      <c r="O97" s="292"/>
      <c r="P97" s="299">
        <f t="shared" ref="P97:P108" si="28">O97</f>
        <v>0</v>
      </c>
      <c r="Q97" s="292"/>
      <c r="R97" s="299">
        <f t="shared" ref="R97:R108" si="29">Q97</f>
        <v>0</v>
      </c>
      <c r="S97" s="292"/>
      <c r="T97" s="299">
        <f t="shared" ref="T97:T108" si="30">S97</f>
        <v>0</v>
      </c>
      <c r="U97" s="292"/>
      <c r="V97" s="299">
        <f t="shared" ref="V97:V108" si="31">U97</f>
        <v>0</v>
      </c>
      <c r="W97" s="292"/>
      <c r="X97" s="299">
        <f t="shared" ref="X97:X108" si="32">W97</f>
        <v>0</v>
      </c>
      <c r="Y97" s="292"/>
      <c r="Z97" s="299">
        <f t="shared" ref="Z97:Z108" si="33">Y97</f>
        <v>0</v>
      </c>
      <c r="AA97" s="292"/>
      <c r="AB97" s="299">
        <f t="shared" ref="AB97:AB108" si="34">AA97</f>
        <v>0</v>
      </c>
      <c r="AC97" s="292"/>
      <c r="AD97" s="299">
        <f t="shared" ref="AD97:AD108" si="35">AC97</f>
        <v>0</v>
      </c>
      <c r="AE97" s="272" t="s">
        <v>988</v>
      </c>
      <c r="AF97" s="272" t="s">
        <v>989</v>
      </c>
      <c r="AG97" s="273"/>
      <c r="AH97" s="252"/>
    </row>
    <row r="98" spans="1:34" ht="60" customHeight="1" x14ac:dyDescent="0.25">
      <c r="A98" s="323" t="s">
        <v>990</v>
      </c>
      <c r="B98" s="305" t="s">
        <v>991</v>
      </c>
      <c r="C98" s="318">
        <v>7.0000000000000007E-2</v>
      </c>
      <c r="D98" s="318">
        <v>1.43</v>
      </c>
      <c r="E98" s="318">
        <v>0.3</v>
      </c>
      <c r="F98" s="318">
        <v>1.43</v>
      </c>
      <c r="G98" s="292"/>
      <c r="H98" s="299">
        <f t="shared" si="24"/>
        <v>0</v>
      </c>
      <c r="I98" s="292"/>
      <c r="J98" s="299">
        <f t="shared" si="25"/>
        <v>0</v>
      </c>
      <c r="K98" s="292"/>
      <c r="L98" s="299">
        <f t="shared" si="26"/>
        <v>0</v>
      </c>
      <c r="M98" s="292"/>
      <c r="N98" s="299">
        <f t="shared" si="27"/>
        <v>0</v>
      </c>
      <c r="O98" s="292"/>
      <c r="P98" s="299">
        <f t="shared" si="28"/>
        <v>0</v>
      </c>
      <c r="Q98" s="292"/>
      <c r="R98" s="299">
        <f t="shared" si="29"/>
        <v>0</v>
      </c>
      <c r="S98" s="292"/>
      <c r="T98" s="299">
        <f t="shared" si="30"/>
        <v>0</v>
      </c>
      <c r="U98" s="292"/>
      <c r="V98" s="299">
        <f t="shared" si="31"/>
        <v>0</v>
      </c>
      <c r="W98" s="292"/>
      <c r="X98" s="299">
        <f t="shared" si="32"/>
        <v>0</v>
      </c>
      <c r="Y98" s="292"/>
      <c r="Z98" s="299">
        <f t="shared" si="33"/>
        <v>0</v>
      </c>
      <c r="AA98" s="292"/>
      <c r="AB98" s="299">
        <f t="shared" si="34"/>
        <v>0</v>
      </c>
      <c r="AC98" s="292"/>
      <c r="AD98" s="299">
        <f t="shared" si="35"/>
        <v>0</v>
      </c>
      <c r="AE98" s="272" t="s">
        <v>992</v>
      </c>
      <c r="AF98" s="272" t="s">
        <v>993</v>
      </c>
      <c r="AG98" s="273"/>
      <c r="AH98" s="252"/>
    </row>
    <row r="99" spans="1:34" ht="60" customHeight="1" x14ac:dyDescent="0.25">
      <c r="A99" s="323" t="s">
        <v>994</v>
      </c>
      <c r="B99" s="305" t="s">
        <v>995</v>
      </c>
      <c r="C99" s="318">
        <v>0.41</v>
      </c>
      <c r="D99" s="318">
        <v>2.5499999999999998</v>
      </c>
      <c r="E99" s="318">
        <v>2</v>
      </c>
      <c r="F99" s="318">
        <v>2.5499999999999998</v>
      </c>
      <c r="G99" s="292"/>
      <c r="H99" s="299">
        <f t="shared" si="24"/>
        <v>0</v>
      </c>
      <c r="I99" s="292"/>
      <c r="J99" s="299">
        <f t="shared" si="25"/>
        <v>0</v>
      </c>
      <c r="K99" s="292"/>
      <c r="L99" s="299">
        <f t="shared" si="26"/>
        <v>0</v>
      </c>
      <c r="M99" s="292"/>
      <c r="N99" s="299">
        <f t="shared" si="27"/>
        <v>0</v>
      </c>
      <c r="O99" s="292"/>
      <c r="P99" s="299">
        <f t="shared" si="28"/>
        <v>0</v>
      </c>
      <c r="Q99" s="292"/>
      <c r="R99" s="299">
        <f t="shared" si="29"/>
        <v>0</v>
      </c>
      <c r="S99" s="292"/>
      <c r="T99" s="299">
        <f t="shared" si="30"/>
        <v>0</v>
      </c>
      <c r="U99" s="292"/>
      <c r="V99" s="299">
        <f t="shared" si="31"/>
        <v>0</v>
      </c>
      <c r="W99" s="292"/>
      <c r="X99" s="299">
        <f t="shared" si="32"/>
        <v>0</v>
      </c>
      <c r="Y99" s="292"/>
      <c r="Z99" s="299">
        <f t="shared" si="33"/>
        <v>0</v>
      </c>
      <c r="AA99" s="292"/>
      <c r="AB99" s="299">
        <f t="shared" si="34"/>
        <v>0</v>
      </c>
      <c r="AC99" s="292"/>
      <c r="AD99" s="299">
        <f t="shared" si="35"/>
        <v>0</v>
      </c>
      <c r="AE99" s="272" t="s">
        <v>996</v>
      </c>
      <c r="AF99" s="272" t="s">
        <v>997</v>
      </c>
      <c r="AG99" s="273"/>
      <c r="AH99" s="252"/>
    </row>
    <row r="100" spans="1:34" ht="75" customHeight="1" x14ac:dyDescent="0.25">
      <c r="A100" s="323" t="s">
        <v>998</v>
      </c>
      <c r="B100" s="305" t="s">
        <v>999</v>
      </c>
      <c r="C100" s="318">
        <v>10.9</v>
      </c>
      <c r="D100" s="318">
        <v>19.399999999999999</v>
      </c>
      <c r="E100" s="318">
        <v>12</v>
      </c>
      <c r="F100" s="318">
        <v>16</v>
      </c>
      <c r="G100" s="292"/>
      <c r="H100" s="299">
        <f t="shared" si="24"/>
        <v>0</v>
      </c>
      <c r="I100" s="292"/>
      <c r="J100" s="299">
        <f t="shared" si="25"/>
        <v>0</v>
      </c>
      <c r="K100" s="292"/>
      <c r="L100" s="299">
        <f t="shared" si="26"/>
        <v>0</v>
      </c>
      <c r="M100" s="292"/>
      <c r="N100" s="299">
        <f t="shared" si="27"/>
        <v>0</v>
      </c>
      <c r="O100" s="292"/>
      <c r="P100" s="299">
        <f t="shared" si="28"/>
        <v>0</v>
      </c>
      <c r="Q100" s="292"/>
      <c r="R100" s="299">
        <f t="shared" si="29"/>
        <v>0</v>
      </c>
      <c r="S100" s="292"/>
      <c r="T100" s="299">
        <f t="shared" si="30"/>
        <v>0</v>
      </c>
      <c r="U100" s="292"/>
      <c r="V100" s="299">
        <f t="shared" si="31"/>
        <v>0</v>
      </c>
      <c r="W100" s="292"/>
      <c r="X100" s="299">
        <f t="shared" si="32"/>
        <v>0</v>
      </c>
      <c r="Y100" s="292"/>
      <c r="Z100" s="299">
        <f t="shared" si="33"/>
        <v>0</v>
      </c>
      <c r="AA100" s="292"/>
      <c r="AB100" s="299">
        <f t="shared" si="34"/>
        <v>0</v>
      </c>
      <c r="AC100" s="292"/>
      <c r="AD100" s="299">
        <f t="shared" si="35"/>
        <v>0</v>
      </c>
      <c r="AE100" s="272" t="s">
        <v>1000</v>
      </c>
      <c r="AF100" s="272" t="s">
        <v>1001</v>
      </c>
      <c r="AG100" s="273"/>
      <c r="AH100" s="252"/>
    </row>
    <row r="101" spans="1:34" ht="90" customHeight="1" x14ac:dyDescent="0.25">
      <c r="A101" s="323" t="s">
        <v>1002</v>
      </c>
      <c r="B101" s="305" t="s">
        <v>1003</v>
      </c>
      <c r="C101" s="318">
        <v>0.04</v>
      </c>
      <c r="D101" s="318">
        <v>0.27</v>
      </c>
      <c r="E101" s="318">
        <v>0.15</v>
      </c>
      <c r="F101" s="318">
        <v>0.18</v>
      </c>
      <c r="G101" s="292"/>
      <c r="H101" s="299">
        <f t="shared" si="24"/>
        <v>0</v>
      </c>
      <c r="I101" s="292"/>
      <c r="J101" s="299">
        <f t="shared" si="25"/>
        <v>0</v>
      </c>
      <c r="K101" s="292"/>
      <c r="L101" s="299">
        <f t="shared" si="26"/>
        <v>0</v>
      </c>
      <c r="M101" s="292"/>
      <c r="N101" s="299">
        <f t="shared" si="27"/>
        <v>0</v>
      </c>
      <c r="O101" s="292"/>
      <c r="P101" s="299">
        <f t="shared" si="28"/>
        <v>0</v>
      </c>
      <c r="Q101" s="292"/>
      <c r="R101" s="299">
        <f t="shared" si="29"/>
        <v>0</v>
      </c>
      <c r="S101" s="292"/>
      <c r="T101" s="299">
        <f t="shared" si="30"/>
        <v>0</v>
      </c>
      <c r="U101" s="292"/>
      <c r="V101" s="299">
        <f t="shared" si="31"/>
        <v>0</v>
      </c>
      <c r="W101" s="292"/>
      <c r="X101" s="299">
        <f t="shared" si="32"/>
        <v>0</v>
      </c>
      <c r="Y101" s="292"/>
      <c r="Z101" s="299">
        <f t="shared" si="33"/>
        <v>0</v>
      </c>
      <c r="AA101" s="292"/>
      <c r="AB101" s="299">
        <f t="shared" si="34"/>
        <v>0</v>
      </c>
      <c r="AC101" s="292"/>
      <c r="AD101" s="299">
        <f t="shared" si="35"/>
        <v>0</v>
      </c>
      <c r="AE101" s="288" t="s">
        <v>1004</v>
      </c>
      <c r="AF101" s="288" t="s">
        <v>1005</v>
      </c>
      <c r="AG101" s="289"/>
      <c r="AH101" s="252"/>
    </row>
    <row r="102" spans="1:34" ht="45" customHeight="1" x14ac:dyDescent="0.25">
      <c r="A102" s="323" t="s">
        <v>1006</v>
      </c>
      <c r="B102" s="305" t="s">
        <v>1007</v>
      </c>
      <c r="C102" s="318">
        <v>0.4</v>
      </c>
      <c r="D102" s="318">
        <v>1.27</v>
      </c>
      <c r="E102" s="318">
        <v>0.75</v>
      </c>
      <c r="F102" s="318">
        <v>0.9</v>
      </c>
      <c r="G102" s="292"/>
      <c r="H102" s="299">
        <f t="shared" si="24"/>
        <v>0</v>
      </c>
      <c r="I102" s="292"/>
      <c r="J102" s="299">
        <f t="shared" si="25"/>
        <v>0</v>
      </c>
      <c r="K102" s="292"/>
      <c r="L102" s="299">
        <f t="shared" si="26"/>
        <v>0</v>
      </c>
      <c r="M102" s="292"/>
      <c r="N102" s="299">
        <f t="shared" si="27"/>
        <v>0</v>
      </c>
      <c r="O102" s="292"/>
      <c r="P102" s="299">
        <f t="shared" si="28"/>
        <v>0</v>
      </c>
      <c r="Q102" s="292"/>
      <c r="R102" s="299">
        <f t="shared" si="29"/>
        <v>0</v>
      </c>
      <c r="S102" s="292"/>
      <c r="T102" s="299">
        <f t="shared" si="30"/>
        <v>0</v>
      </c>
      <c r="U102" s="292"/>
      <c r="V102" s="299">
        <f t="shared" si="31"/>
        <v>0</v>
      </c>
      <c r="W102" s="292"/>
      <c r="X102" s="299">
        <f t="shared" si="32"/>
        <v>0</v>
      </c>
      <c r="Y102" s="292"/>
      <c r="Z102" s="299">
        <f t="shared" si="33"/>
        <v>0</v>
      </c>
      <c r="AA102" s="292"/>
      <c r="AB102" s="299">
        <f t="shared" si="34"/>
        <v>0</v>
      </c>
      <c r="AC102" s="292"/>
      <c r="AD102" s="299">
        <f t="shared" si="35"/>
        <v>0</v>
      </c>
      <c r="AE102" s="288"/>
      <c r="AF102" s="288" t="s">
        <v>1008</v>
      </c>
      <c r="AG102" s="289"/>
      <c r="AH102" s="252"/>
    </row>
    <row r="103" spans="1:34" ht="15" customHeight="1" x14ac:dyDescent="0.25">
      <c r="A103" s="323" t="s">
        <v>1009</v>
      </c>
      <c r="B103" s="305" t="s">
        <v>1010</v>
      </c>
      <c r="C103" s="318">
        <v>2.7</v>
      </c>
      <c r="D103" s="318">
        <v>7.4</v>
      </c>
      <c r="E103" s="318">
        <v>0.3</v>
      </c>
      <c r="F103" s="318">
        <v>0.4</v>
      </c>
      <c r="G103" s="292"/>
      <c r="H103" s="299">
        <f t="shared" si="24"/>
        <v>0</v>
      </c>
      <c r="I103" s="292"/>
      <c r="J103" s="299">
        <f t="shared" si="25"/>
        <v>0</v>
      </c>
      <c r="K103" s="292"/>
      <c r="L103" s="299">
        <f t="shared" si="26"/>
        <v>0</v>
      </c>
      <c r="M103" s="292"/>
      <c r="N103" s="299">
        <f t="shared" si="27"/>
        <v>0</v>
      </c>
      <c r="O103" s="292"/>
      <c r="P103" s="299">
        <f t="shared" si="28"/>
        <v>0</v>
      </c>
      <c r="Q103" s="292"/>
      <c r="R103" s="299">
        <f t="shared" si="29"/>
        <v>0</v>
      </c>
      <c r="S103" s="292"/>
      <c r="T103" s="299">
        <f t="shared" si="30"/>
        <v>0</v>
      </c>
      <c r="U103" s="292"/>
      <c r="V103" s="299">
        <f t="shared" si="31"/>
        <v>0</v>
      </c>
      <c r="W103" s="292"/>
      <c r="X103" s="299">
        <f t="shared" si="32"/>
        <v>0</v>
      </c>
      <c r="Y103" s="292"/>
      <c r="Z103" s="299">
        <f t="shared" si="33"/>
        <v>0</v>
      </c>
      <c r="AA103" s="292"/>
      <c r="AB103" s="299">
        <f t="shared" si="34"/>
        <v>0</v>
      </c>
      <c r="AC103" s="292"/>
      <c r="AD103" s="299">
        <f t="shared" si="35"/>
        <v>0</v>
      </c>
      <c r="AE103" s="288" t="s">
        <v>1011</v>
      </c>
      <c r="AF103" s="288" t="s">
        <v>1012</v>
      </c>
      <c r="AG103" s="289"/>
      <c r="AH103" s="252"/>
    </row>
    <row r="104" spans="1:34" ht="45" customHeight="1" x14ac:dyDescent="0.25">
      <c r="A104" s="323" t="s">
        <v>1013</v>
      </c>
      <c r="B104" s="305" t="s">
        <v>1014</v>
      </c>
      <c r="C104" s="318">
        <v>0</v>
      </c>
      <c r="D104" s="318">
        <v>0.86</v>
      </c>
      <c r="E104" s="318">
        <v>0</v>
      </c>
      <c r="F104" s="318">
        <v>0.3</v>
      </c>
      <c r="G104" s="292"/>
      <c r="H104" s="299">
        <f t="shared" si="24"/>
        <v>0</v>
      </c>
      <c r="I104" s="292"/>
      <c r="J104" s="299">
        <f t="shared" si="25"/>
        <v>0</v>
      </c>
      <c r="K104" s="292"/>
      <c r="L104" s="299">
        <f t="shared" si="26"/>
        <v>0</v>
      </c>
      <c r="M104" s="292"/>
      <c r="N104" s="299">
        <f t="shared" si="27"/>
        <v>0</v>
      </c>
      <c r="O104" s="292"/>
      <c r="P104" s="299">
        <f t="shared" si="28"/>
        <v>0</v>
      </c>
      <c r="Q104" s="292"/>
      <c r="R104" s="299">
        <f t="shared" si="29"/>
        <v>0</v>
      </c>
      <c r="S104" s="292"/>
      <c r="T104" s="299">
        <f t="shared" si="30"/>
        <v>0</v>
      </c>
      <c r="U104" s="292"/>
      <c r="V104" s="299">
        <f t="shared" si="31"/>
        <v>0</v>
      </c>
      <c r="W104" s="292"/>
      <c r="X104" s="299">
        <f t="shared" si="32"/>
        <v>0</v>
      </c>
      <c r="Y104" s="292"/>
      <c r="Z104" s="299">
        <f t="shared" si="33"/>
        <v>0</v>
      </c>
      <c r="AA104" s="292"/>
      <c r="AB104" s="299">
        <f t="shared" si="34"/>
        <v>0</v>
      </c>
      <c r="AC104" s="292"/>
      <c r="AD104" s="299">
        <f t="shared" si="35"/>
        <v>0</v>
      </c>
      <c r="AE104" s="272" t="s">
        <v>1015</v>
      </c>
      <c r="AF104" s="272" t="s">
        <v>1016</v>
      </c>
      <c r="AG104" s="273"/>
      <c r="AH104" s="252"/>
    </row>
    <row r="105" spans="1:34" ht="45" customHeight="1" x14ac:dyDescent="0.25">
      <c r="A105" s="323" t="s">
        <v>1017</v>
      </c>
      <c r="B105" s="305" t="s">
        <v>1018</v>
      </c>
      <c r="C105" s="318">
        <v>53</v>
      </c>
      <c r="D105" s="318">
        <v>394</v>
      </c>
      <c r="E105" s="318">
        <v>53</v>
      </c>
      <c r="F105" s="318">
        <v>394</v>
      </c>
      <c r="G105" s="292"/>
      <c r="H105" s="299">
        <f t="shared" si="24"/>
        <v>0</v>
      </c>
      <c r="I105" s="292"/>
      <c r="J105" s="299">
        <f t="shared" si="25"/>
        <v>0</v>
      </c>
      <c r="K105" s="292"/>
      <c r="L105" s="299">
        <f t="shared" si="26"/>
        <v>0</v>
      </c>
      <c r="M105" s="292"/>
      <c r="N105" s="299">
        <f t="shared" si="27"/>
        <v>0</v>
      </c>
      <c r="O105" s="292"/>
      <c r="P105" s="299">
        <f t="shared" si="28"/>
        <v>0</v>
      </c>
      <c r="Q105" s="292"/>
      <c r="R105" s="299">
        <f t="shared" si="29"/>
        <v>0</v>
      </c>
      <c r="S105" s="292"/>
      <c r="T105" s="299">
        <f t="shared" si="30"/>
        <v>0</v>
      </c>
      <c r="U105" s="292"/>
      <c r="V105" s="299">
        <f t="shared" si="31"/>
        <v>0</v>
      </c>
      <c r="W105" s="292"/>
      <c r="X105" s="299">
        <f t="shared" si="32"/>
        <v>0</v>
      </c>
      <c r="Y105" s="292"/>
      <c r="Z105" s="299">
        <f t="shared" si="33"/>
        <v>0</v>
      </c>
      <c r="AA105" s="292"/>
      <c r="AB105" s="299">
        <f t="shared" si="34"/>
        <v>0</v>
      </c>
      <c r="AC105" s="292"/>
      <c r="AD105" s="299">
        <f t="shared" si="35"/>
        <v>0</v>
      </c>
      <c r="AE105" s="272" t="s">
        <v>1019</v>
      </c>
      <c r="AF105" s="272" t="s">
        <v>1020</v>
      </c>
      <c r="AG105" s="273"/>
      <c r="AH105" s="252"/>
    </row>
    <row r="106" spans="1:34" ht="30" customHeight="1" x14ac:dyDescent="0.25">
      <c r="A106" s="323" t="s">
        <v>1021</v>
      </c>
      <c r="B106" s="305" t="s">
        <v>1022</v>
      </c>
      <c r="C106" s="318">
        <v>3.1</v>
      </c>
      <c r="D106" s="318">
        <v>10</v>
      </c>
      <c r="E106" s="318">
        <v>1.5</v>
      </c>
      <c r="F106" s="318">
        <v>3</v>
      </c>
      <c r="G106" s="292"/>
      <c r="H106" s="299">
        <f t="shared" si="24"/>
        <v>0</v>
      </c>
      <c r="I106" s="292"/>
      <c r="J106" s="299">
        <f t="shared" si="25"/>
        <v>0</v>
      </c>
      <c r="K106" s="292"/>
      <c r="L106" s="299">
        <f t="shared" si="26"/>
        <v>0</v>
      </c>
      <c r="M106" s="292"/>
      <c r="N106" s="299">
        <f t="shared" si="27"/>
        <v>0</v>
      </c>
      <c r="O106" s="292"/>
      <c r="P106" s="299">
        <f t="shared" si="28"/>
        <v>0</v>
      </c>
      <c r="Q106" s="292"/>
      <c r="R106" s="299">
        <f t="shared" si="29"/>
        <v>0</v>
      </c>
      <c r="S106" s="292"/>
      <c r="T106" s="299">
        <f t="shared" si="30"/>
        <v>0</v>
      </c>
      <c r="U106" s="292"/>
      <c r="V106" s="299">
        <f t="shared" si="31"/>
        <v>0</v>
      </c>
      <c r="W106" s="292"/>
      <c r="X106" s="299">
        <f t="shared" si="32"/>
        <v>0</v>
      </c>
      <c r="Y106" s="292"/>
      <c r="Z106" s="299">
        <f t="shared" si="33"/>
        <v>0</v>
      </c>
      <c r="AA106" s="292"/>
      <c r="AB106" s="299">
        <f t="shared" si="34"/>
        <v>0</v>
      </c>
      <c r="AC106" s="292"/>
      <c r="AD106" s="299">
        <f t="shared" si="35"/>
        <v>0</v>
      </c>
      <c r="AE106" s="272" t="s">
        <v>1023</v>
      </c>
      <c r="AF106" s="272" t="s">
        <v>1024</v>
      </c>
      <c r="AG106" s="273"/>
      <c r="AH106" s="252"/>
    </row>
    <row r="107" spans="1:34" ht="30" customHeight="1" x14ac:dyDescent="0.25">
      <c r="A107" s="323" t="s">
        <v>1025</v>
      </c>
      <c r="B107" s="305" t="s">
        <v>1026</v>
      </c>
      <c r="C107" s="318">
        <v>0.09</v>
      </c>
      <c r="D107" s="318">
        <v>2.4500000000000002</v>
      </c>
      <c r="E107" s="318">
        <v>0.3</v>
      </c>
      <c r="F107" s="318">
        <v>2.4500000000000002</v>
      </c>
      <c r="G107" s="292"/>
      <c r="H107" s="299">
        <f t="shared" si="24"/>
        <v>0</v>
      </c>
      <c r="I107" s="292"/>
      <c r="J107" s="299">
        <f t="shared" si="25"/>
        <v>0</v>
      </c>
      <c r="K107" s="292"/>
      <c r="L107" s="299">
        <f t="shared" si="26"/>
        <v>0</v>
      </c>
      <c r="M107" s="292"/>
      <c r="N107" s="299">
        <f t="shared" si="27"/>
        <v>0</v>
      </c>
      <c r="O107" s="292"/>
      <c r="P107" s="299">
        <f t="shared" si="28"/>
        <v>0</v>
      </c>
      <c r="Q107" s="292"/>
      <c r="R107" s="299">
        <f t="shared" si="29"/>
        <v>0</v>
      </c>
      <c r="S107" s="292"/>
      <c r="T107" s="299">
        <f t="shared" si="30"/>
        <v>0</v>
      </c>
      <c r="U107" s="292"/>
      <c r="V107" s="299">
        <f t="shared" si="31"/>
        <v>0</v>
      </c>
      <c r="W107" s="292"/>
      <c r="X107" s="299">
        <f t="shared" si="32"/>
        <v>0</v>
      </c>
      <c r="Y107" s="292"/>
      <c r="Z107" s="299">
        <f t="shared" si="33"/>
        <v>0</v>
      </c>
      <c r="AA107" s="292"/>
      <c r="AB107" s="299">
        <f t="shared" si="34"/>
        <v>0</v>
      </c>
      <c r="AC107" s="292"/>
      <c r="AD107" s="299">
        <f t="shared" si="35"/>
        <v>0</v>
      </c>
      <c r="AE107" s="272" t="s">
        <v>1027</v>
      </c>
      <c r="AF107" s="272" t="s">
        <v>1028</v>
      </c>
      <c r="AG107" s="273"/>
      <c r="AH107" s="252"/>
    </row>
    <row r="108" spans="1:34" ht="30.75" customHeight="1" x14ac:dyDescent="0.25">
      <c r="A108" s="323" t="s">
        <v>1029</v>
      </c>
      <c r="B108" s="319" t="s">
        <v>1030</v>
      </c>
      <c r="C108" s="318">
        <v>0.63</v>
      </c>
      <c r="D108" s="318" t="s">
        <v>1031</v>
      </c>
      <c r="E108" s="318">
        <v>1.75</v>
      </c>
      <c r="F108" s="318" t="s">
        <v>1032</v>
      </c>
      <c r="G108" s="292"/>
      <c r="H108" s="299">
        <f t="shared" si="24"/>
        <v>0</v>
      </c>
      <c r="I108" s="292"/>
      <c r="J108" s="299">
        <f t="shared" si="25"/>
        <v>0</v>
      </c>
      <c r="K108" s="292"/>
      <c r="L108" s="299">
        <f t="shared" si="26"/>
        <v>0</v>
      </c>
      <c r="M108" s="292"/>
      <c r="N108" s="299">
        <f t="shared" si="27"/>
        <v>0</v>
      </c>
      <c r="O108" s="292"/>
      <c r="P108" s="299">
        <f t="shared" si="28"/>
        <v>0</v>
      </c>
      <c r="Q108" s="292"/>
      <c r="R108" s="299">
        <f t="shared" si="29"/>
        <v>0</v>
      </c>
      <c r="S108" s="292"/>
      <c r="T108" s="299">
        <f t="shared" si="30"/>
        <v>0</v>
      </c>
      <c r="U108" s="292"/>
      <c r="V108" s="299">
        <f t="shared" si="31"/>
        <v>0</v>
      </c>
      <c r="W108" s="292"/>
      <c r="X108" s="299">
        <f t="shared" si="32"/>
        <v>0</v>
      </c>
      <c r="Y108" s="292"/>
      <c r="Z108" s="299">
        <f t="shared" si="33"/>
        <v>0</v>
      </c>
      <c r="AA108" s="292"/>
      <c r="AB108" s="299">
        <f t="shared" si="34"/>
        <v>0</v>
      </c>
      <c r="AC108" s="292"/>
      <c r="AD108" s="299">
        <f t="shared" si="35"/>
        <v>0</v>
      </c>
      <c r="AE108" s="272" t="s">
        <v>1033</v>
      </c>
      <c r="AF108" s="272" t="s">
        <v>1034</v>
      </c>
      <c r="AG108" s="273"/>
      <c r="AH108" s="252"/>
    </row>
    <row r="109" spans="1:34" ht="15.75" customHeight="1" x14ac:dyDescent="0.25">
      <c r="A109" s="327" t="s">
        <v>1035</v>
      </c>
      <c r="B109" s="309"/>
      <c r="C109" s="317"/>
      <c r="D109" s="317"/>
      <c r="E109" s="317"/>
      <c r="F109" s="317"/>
      <c r="G109" s="277"/>
      <c r="H109" s="301"/>
      <c r="I109" s="277"/>
      <c r="J109" s="301"/>
      <c r="K109" s="277"/>
      <c r="L109" s="301"/>
      <c r="M109" s="277"/>
      <c r="N109" s="301"/>
      <c r="O109" s="277"/>
      <c r="P109" s="301"/>
      <c r="Q109" s="277"/>
      <c r="R109" s="301"/>
      <c r="S109" s="277"/>
      <c r="T109" s="301"/>
      <c r="U109" s="277"/>
      <c r="V109" s="301"/>
      <c r="W109" s="277"/>
      <c r="X109" s="301"/>
      <c r="Y109" s="277"/>
      <c r="Z109" s="301"/>
      <c r="AA109" s="277"/>
      <c r="AB109" s="301"/>
      <c r="AC109" s="277"/>
      <c r="AD109" s="301"/>
      <c r="AE109" s="278"/>
      <c r="AF109" s="278"/>
      <c r="AG109" s="279"/>
      <c r="AH109" s="252"/>
    </row>
    <row r="110" spans="1:34" ht="15" customHeight="1" x14ac:dyDescent="0.25">
      <c r="A110" s="328" t="s">
        <v>1036</v>
      </c>
      <c r="B110" s="314" t="s">
        <v>1037</v>
      </c>
      <c r="C110" s="315">
        <v>0</v>
      </c>
      <c r="D110" s="306">
        <v>17</v>
      </c>
      <c r="E110" s="306">
        <v>0</v>
      </c>
      <c r="F110" s="306">
        <v>17</v>
      </c>
      <c r="G110" s="270"/>
      <c r="H110" s="299">
        <f>G110/27.59</f>
        <v>0</v>
      </c>
      <c r="I110" s="270"/>
      <c r="J110" s="299">
        <f>I110/27.59</f>
        <v>0</v>
      </c>
      <c r="K110" s="270"/>
      <c r="L110" s="299">
        <f>K110/27.59</f>
        <v>0</v>
      </c>
      <c r="M110" s="270"/>
      <c r="N110" s="299">
        <f>M110/27.59</f>
        <v>0</v>
      </c>
      <c r="O110" s="270"/>
      <c r="P110" s="299">
        <f>O110/27.59</f>
        <v>0</v>
      </c>
      <c r="Q110" s="270"/>
      <c r="R110" s="299">
        <f>Q110/27.59</f>
        <v>0</v>
      </c>
      <c r="S110" s="270"/>
      <c r="T110" s="299">
        <f>S110/27.59</f>
        <v>0</v>
      </c>
      <c r="U110" s="270"/>
      <c r="V110" s="299">
        <f>U110/27.59</f>
        <v>0</v>
      </c>
      <c r="W110" s="270"/>
      <c r="X110" s="299">
        <f>W110/27.59</f>
        <v>0</v>
      </c>
      <c r="Y110" s="270"/>
      <c r="Z110" s="299">
        <f>Y110/27.59</f>
        <v>0</v>
      </c>
      <c r="AA110" s="270"/>
      <c r="AB110" s="299">
        <f>AA110/27.59</f>
        <v>0</v>
      </c>
      <c r="AC110" s="270"/>
      <c r="AD110" s="299">
        <f>AC110/27.59</f>
        <v>0</v>
      </c>
      <c r="AE110" s="272" t="s">
        <v>1038</v>
      </c>
      <c r="AF110" s="272" t="s">
        <v>1039</v>
      </c>
      <c r="AG110" s="273"/>
      <c r="AH110" s="252"/>
    </row>
    <row r="111" spans="1:34" ht="15" customHeight="1" x14ac:dyDescent="0.25">
      <c r="A111" s="328" t="s">
        <v>1040</v>
      </c>
      <c r="B111" s="314" t="s">
        <v>1041</v>
      </c>
      <c r="C111" s="315">
        <v>0.2</v>
      </c>
      <c r="D111" s="306">
        <v>28</v>
      </c>
      <c r="E111" s="315">
        <v>0.2</v>
      </c>
      <c r="F111" s="306">
        <v>28</v>
      </c>
      <c r="G111" s="270"/>
      <c r="H111" s="299">
        <f>G111/3.18</f>
        <v>0</v>
      </c>
      <c r="I111" s="270"/>
      <c r="J111" s="299">
        <f>I111/3.18</f>
        <v>0</v>
      </c>
      <c r="K111" s="270"/>
      <c r="L111" s="299">
        <f>K111/3.18</f>
        <v>0</v>
      </c>
      <c r="M111" s="270"/>
      <c r="N111" s="299">
        <f>M111/3.18</f>
        <v>0</v>
      </c>
      <c r="O111" s="270"/>
      <c r="P111" s="299">
        <f>O111/3.18</f>
        <v>0</v>
      </c>
      <c r="Q111" s="270"/>
      <c r="R111" s="299">
        <f>Q111/3.18</f>
        <v>0</v>
      </c>
      <c r="S111" s="270"/>
      <c r="T111" s="299">
        <f>S111/3.18</f>
        <v>0</v>
      </c>
      <c r="U111" s="270"/>
      <c r="V111" s="299">
        <f>U111/3.18</f>
        <v>0</v>
      </c>
      <c r="W111" s="270"/>
      <c r="X111" s="299">
        <f>W111/3.18</f>
        <v>0</v>
      </c>
      <c r="Y111" s="270"/>
      <c r="Z111" s="299">
        <f>Y111/3.18</f>
        <v>0</v>
      </c>
      <c r="AA111" s="270"/>
      <c r="AB111" s="299">
        <f>AA111/3.18</f>
        <v>0</v>
      </c>
      <c r="AC111" s="270"/>
      <c r="AD111" s="299">
        <f>AC111/3.18</f>
        <v>0</v>
      </c>
      <c r="AE111" s="272" t="s">
        <v>1042</v>
      </c>
      <c r="AF111" s="272"/>
      <c r="AG111" s="273"/>
      <c r="AH111" s="252"/>
    </row>
    <row r="112" spans="1:34" ht="15" customHeight="1" x14ac:dyDescent="0.25">
      <c r="A112" s="328" t="s">
        <v>1043</v>
      </c>
      <c r="B112" s="314" t="s">
        <v>1044</v>
      </c>
      <c r="C112" s="315">
        <v>19</v>
      </c>
      <c r="D112" s="306">
        <v>528</v>
      </c>
      <c r="E112" s="315">
        <v>19</v>
      </c>
      <c r="F112" s="306">
        <v>528</v>
      </c>
      <c r="G112" s="270"/>
      <c r="H112" s="299">
        <f>G112/3.671</f>
        <v>0</v>
      </c>
      <c r="I112" s="270"/>
      <c r="J112" s="299">
        <f>I112/3.671</f>
        <v>0</v>
      </c>
      <c r="K112" s="270"/>
      <c r="L112" s="299">
        <f>K112/3.671</f>
        <v>0</v>
      </c>
      <c r="M112" s="270"/>
      <c r="N112" s="299">
        <f>M112/3.671</f>
        <v>0</v>
      </c>
      <c r="O112" s="270"/>
      <c r="P112" s="299">
        <f>O112/3.671</f>
        <v>0</v>
      </c>
      <c r="Q112" s="270"/>
      <c r="R112" s="299">
        <f>Q112/3.671</f>
        <v>0</v>
      </c>
      <c r="S112" s="270"/>
      <c r="T112" s="299">
        <f>S112/3.671</f>
        <v>0</v>
      </c>
      <c r="U112" s="270"/>
      <c r="V112" s="299">
        <f>U112/3.671</f>
        <v>0</v>
      </c>
      <c r="W112" s="270"/>
      <c r="X112" s="299">
        <f>W112/3.671</f>
        <v>0</v>
      </c>
      <c r="Y112" s="270"/>
      <c r="Z112" s="299">
        <f>Y112/3.671</f>
        <v>0</v>
      </c>
      <c r="AA112" s="270"/>
      <c r="AB112" s="299">
        <f>AA112/3.671</f>
        <v>0</v>
      </c>
      <c r="AC112" s="270"/>
      <c r="AD112" s="299">
        <f>AC112/3.671</f>
        <v>0</v>
      </c>
      <c r="AE112" s="272"/>
      <c r="AF112" s="272"/>
      <c r="AG112" s="273"/>
      <c r="AH112" s="252"/>
    </row>
    <row r="113" spans="1:34" ht="30" customHeight="1" x14ac:dyDescent="0.25">
      <c r="A113" s="328" t="s">
        <v>1045</v>
      </c>
      <c r="B113" s="314" t="s">
        <v>1046</v>
      </c>
      <c r="C113" s="315">
        <v>18</v>
      </c>
      <c r="D113" s="306">
        <v>114</v>
      </c>
      <c r="E113" s="315">
        <v>18</v>
      </c>
      <c r="F113" s="306">
        <v>114</v>
      </c>
      <c r="G113" s="270"/>
      <c r="H113" s="299">
        <f>G113</f>
        <v>0</v>
      </c>
      <c r="I113" s="270"/>
      <c r="J113" s="299">
        <f>I113</f>
        <v>0</v>
      </c>
      <c r="K113" s="270"/>
      <c r="L113" s="299">
        <f>K113</f>
        <v>0</v>
      </c>
      <c r="M113" s="270"/>
      <c r="N113" s="299">
        <f>M113</f>
        <v>0</v>
      </c>
      <c r="O113" s="270"/>
      <c r="P113" s="299">
        <f>O113</f>
        <v>0</v>
      </c>
      <c r="Q113" s="270"/>
      <c r="R113" s="299">
        <f>Q113</f>
        <v>0</v>
      </c>
      <c r="S113" s="270"/>
      <c r="T113" s="299">
        <f>S113</f>
        <v>0</v>
      </c>
      <c r="U113" s="270"/>
      <c r="V113" s="299">
        <f>U113</f>
        <v>0</v>
      </c>
      <c r="W113" s="270"/>
      <c r="X113" s="299">
        <f>W113</f>
        <v>0</v>
      </c>
      <c r="Y113" s="270"/>
      <c r="Z113" s="299">
        <f>Y113</f>
        <v>0</v>
      </c>
      <c r="AA113" s="270"/>
      <c r="AB113" s="299">
        <f>AA113</f>
        <v>0</v>
      </c>
      <c r="AC113" s="270"/>
      <c r="AD113" s="299">
        <f>AC113</f>
        <v>0</v>
      </c>
      <c r="AE113" s="272"/>
      <c r="AF113" s="272"/>
      <c r="AG113" s="273"/>
      <c r="AH113" s="252"/>
    </row>
    <row r="114" spans="1:34" ht="15" customHeight="1" x14ac:dyDescent="0.25">
      <c r="A114" s="328" t="s">
        <v>1047</v>
      </c>
      <c r="B114" s="314" t="s">
        <v>1048</v>
      </c>
      <c r="C114" s="315">
        <v>14</v>
      </c>
      <c r="D114" s="306">
        <v>76</v>
      </c>
      <c r="E114" s="315">
        <v>14</v>
      </c>
      <c r="F114" s="306">
        <v>76</v>
      </c>
      <c r="G114" s="270"/>
      <c r="H114" s="299">
        <f>G114/0.0347</f>
        <v>0</v>
      </c>
      <c r="I114" s="270"/>
      <c r="J114" s="299">
        <f>I114/0.0347</f>
        <v>0</v>
      </c>
      <c r="K114" s="270"/>
      <c r="L114" s="299">
        <f>K114/0.0347</f>
        <v>0</v>
      </c>
      <c r="M114" s="270"/>
      <c r="N114" s="299">
        <f>M114/0.0347</f>
        <v>0</v>
      </c>
      <c r="O114" s="270"/>
      <c r="P114" s="299">
        <f>O114/0.0347</f>
        <v>0</v>
      </c>
      <c r="Q114" s="270"/>
      <c r="R114" s="299">
        <f>Q114/0.0347</f>
        <v>0</v>
      </c>
      <c r="S114" s="270"/>
      <c r="T114" s="299">
        <f>S114/0.0347</f>
        <v>0</v>
      </c>
      <c r="U114" s="270"/>
      <c r="V114" s="299">
        <f>U114/0.0347</f>
        <v>0</v>
      </c>
      <c r="W114" s="270"/>
      <c r="X114" s="299">
        <f>W114/0.0347</f>
        <v>0</v>
      </c>
      <c r="Y114" s="270"/>
      <c r="Z114" s="299">
        <f>Y114/0.0347</f>
        <v>0</v>
      </c>
      <c r="AA114" s="270"/>
      <c r="AB114" s="299">
        <f>AA114/0.0347</f>
        <v>0</v>
      </c>
      <c r="AC114" s="270"/>
      <c r="AD114" s="299">
        <f>AC114/0.0347</f>
        <v>0</v>
      </c>
      <c r="AE114" s="272"/>
      <c r="AF114" s="272"/>
      <c r="AG114" s="273"/>
      <c r="AH114" s="252"/>
    </row>
    <row r="115" spans="1:34" ht="15" customHeight="1" x14ac:dyDescent="0.25">
      <c r="A115" s="328" t="s">
        <v>1049</v>
      </c>
      <c r="B115" s="314" t="s">
        <v>1050</v>
      </c>
      <c r="C115" s="315">
        <v>0</v>
      </c>
      <c r="D115" s="306">
        <v>2.2000000000000002</v>
      </c>
      <c r="E115" s="315">
        <v>0</v>
      </c>
      <c r="F115" s="306">
        <v>2.2000000000000002</v>
      </c>
      <c r="G115" s="270"/>
      <c r="H115" s="299">
        <f>G115/0.0347</f>
        <v>0</v>
      </c>
      <c r="I115" s="270"/>
      <c r="J115" s="299">
        <f>I115/0.0347</f>
        <v>0</v>
      </c>
      <c r="K115" s="270"/>
      <c r="L115" s="299">
        <f>K115/0.0347</f>
        <v>0</v>
      </c>
      <c r="M115" s="270"/>
      <c r="N115" s="299">
        <f>M115/0.0347</f>
        <v>0</v>
      </c>
      <c r="O115" s="270"/>
      <c r="P115" s="299">
        <f>O115/0.0347</f>
        <v>0</v>
      </c>
      <c r="Q115" s="270"/>
      <c r="R115" s="299">
        <f>Q115/0.0347</f>
        <v>0</v>
      </c>
      <c r="S115" s="270"/>
      <c r="T115" s="299">
        <f>S115/0.0347</f>
        <v>0</v>
      </c>
      <c r="U115" s="270"/>
      <c r="V115" s="299">
        <f>U115/0.0347</f>
        <v>0</v>
      </c>
      <c r="W115" s="270"/>
      <c r="X115" s="299">
        <f>W115/0.0347</f>
        <v>0</v>
      </c>
      <c r="Y115" s="270"/>
      <c r="Z115" s="299">
        <f>Y115/0.0347</f>
        <v>0</v>
      </c>
      <c r="AA115" s="270"/>
      <c r="AB115" s="299">
        <f>AA115/0.0347</f>
        <v>0</v>
      </c>
      <c r="AC115" s="270"/>
      <c r="AD115" s="299">
        <f>AC115/0.0347</f>
        <v>0</v>
      </c>
      <c r="AE115" s="272"/>
      <c r="AF115" s="272"/>
      <c r="AG115" s="273"/>
      <c r="AH115" s="252"/>
    </row>
    <row r="116" spans="1:34" ht="30" customHeight="1" x14ac:dyDescent="0.25">
      <c r="A116" s="328" t="s">
        <v>1051</v>
      </c>
      <c r="B116" s="314" t="s">
        <v>1052</v>
      </c>
      <c r="C116" s="315">
        <v>65</v>
      </c>
      <c r="D116" s="306">
        <v>380</v>
      </c>
      <c r="E116" s="315">
        <v>65</v>
      </c>
      <c r="F116" s="306">
        <v>380</v>
      </c>
      <c r="G116" s="270"/>
      <c r="H116" s="299">
        <f>G116/3.47</f>
        <v>0</v>
      </c>
      <c r="I116" s="270"/>
      <c r="J116" s="299">
        <f>I116/3.47</f>
        <v>0</v>
      </c>
      <c r="K116" s="270"/>
      <c r="L116" s="299">
        <f>K116/3.47</f>
        <v>0</v>
      </c>
      <c r="M116" s="270"/>
      <c r="N116" s="299">
        <f>M116/3.47</f>
        <v>0</v>
      </c>
      <c r="O116" s="270"/>
      <c r="P116" s="299">
        <f>O116/3.47</f>
        <v>0</v>
      </c>
      <c r="Q116" s="270"/>
      <c r="R116" s="299">
        <f>Q116/3.47</f>
        <v>0</v>
      </c>
      <c r="S116" s="270"/>
      <c r="T116" s="299">
        <f>S116/3.47</f>
        <v>0</v>
      </c>
      <c r="U116" s="270"/>
      <c r="V116" s="299">
        <f>U116/3.47</f>
        <v>0</v>
      </c>
      <c r="W116" s="270"/>
      <c r="X116" s="299">
        <f>W116/3.47</f>
        <v>0</v>
      </c>
      <c r="Y116" s="270"/>
      <c r="Z116" s="299">
        <f>Y116/3.47</f>
        <v>0</v>
      </c>
      <c r="AA116" s="270"/>
      <c r="AB116" s="299">
        <f>AA116/3.47</f>
        <v>0</v>
      </c>
      <c r="AC116" s="270"/>
      <c r="AD116" s="299">
        <f>AC116/3.47</f>
        <v>0</v>
      </c>
      <c r="AE116" s="272" t="s">
        <v>1053</v>
      </c>
      <c r="AF116" s="272" t="s">
        <v>1054</v>
      </c>
      <c r="AG116" s="273"/>
      <c r="AH116" s="252"/>
    </row>
    <row r="117" spans="1:34" ht="30" customHeight="1" x14ac:dyDescent="0.25">
      <c r="A117" s="328" t="s">
        <v>1055</v>
      </c>
      <c r="B117" s="314" t="s">
        <v>1056</v>
      </c>
      <c r="C117" s="315">
        <v>0</v>
      </c>
      <c r="D117" s="306">
        <v>76.3</v>
      </c>
      <c r="E117" s="315">
        <v>0</v>
      </c>
      <c r="F117" s="306">
        <v>76.3</v>
      </c>
      <c r="G117" s="270"/>
      <c r="H117" s="299">
        <f>G117/1</f>
        <v>0</v>
      </c>
      <c r="I117" s="270"/>
      <c r="J117" s="299">
        <f>I117/1</f>
        <v>0</v>
      </c>
      <c r="K117" s="270"/>
      <c r="L117" s="299">
        <f>K117/1</f>
        <v>0</v>
      </c>
      <c r="M117" s="270"/>
      <c r="N117" s="299">
        <f>M117/1</f>
        <v>0</v>
      </c>
      <c r="O117" s="270"/>
      <c r="P117" s="299">
        <f>O117/1</f>
        <v>0</v>
      </c>
      <c r="Q117" s="270"/>
      <c r="R117" s="299">
        <f>Q117/1</f>
        <v>0</v>
      </c>
      <c r="S117" s="270"/>
      <c r="T117" s="299">
        <f>S117/1</f>
        <v>0</v>
      </c>
      <c r="U117" s="270"/>
      <c r="V117" s="299">
        <f>U117/1</f>
        <v>0</v>
      </c>
      <c r="W117" s="270"/>
      <c r="X117" s="299">
        <f>W117/1</f>
        <v>0</v>
      </c>
      <c r="Y117" s="270"/>
      <c r="Z117" s="299">
        <f>Y117/1</f>
        <v>0</v>
      </c>
      <c r="AA117" s="270"/>
      <c r="AB117" s="299">
        <f>AA117/1</f>
        <v>0</v>
      </c>
      <c r="AC117" s="270"/>
      <c r="AD117" s="299">
        <f>AC117/1</f>
        <v>0</v>
      </c>
      <c r="AE117" s="272" t="s">
        <v>1057</v>
      </c>
      <c r="AF117" s="272"/>
      <c r="AG117" s="273"/>
      <c r="AH117" s="252"/>
    </row>
    <row r="118" spans="1:34" ht="30" customHeight="1" x14ac:dyDescent="0.25">
      <c r="A118" s="328" t="s">
        <v>1058</v>
      </c>
      <c r="B118" s="314" t="s">
        <v>1059</v>
      </c>
      <c r="C118" s="315">
        <v>2.8</v>
      </c>
      <c r="D118" s="306">
        <v>17.2</v>
      </c>
      <c r="E118" s="315">
        <v>2.8</v>
      </c>
      <c r="F118" s="306">
        <v>17.2</v>
      </c>
      <c r="G118" s="270"/>
      <c r="H118" s="299">
        <f>G118</f>
        <v>0</v>
      </c>
      <c r="I118" s="270"/>
      <c r="J118" s="299">
        <f>I118</f>
        <v>0</v>
      </c>
      <c r="K118" s="270"/>
      <c r="L118" s="299">
        <f>K118</f>
        <v>0</v>
      </c>
      <c r="M118" s="270"/>
      <c r="N118" s="299">
        <f>M118</f>
        <v>0</v>
      </c>
      <c r="O118" s="270"/>
      <c r="P118" s="299">
        <f>O118</f>
        <v>0</v>
      </c>
      <c r="Q118" s="270"/>
      <c r="R118" s="299">
        <f>Q118</f>
        <v>0</v>
      </c>
      <c r="S118" s="270"/>
      <c r="T118" s="299">
        <f>S118</f>
        <v>0</v>
      </c>
      <c r="U118" s="270"/>
      <c r="V118" s="299">
        <f>U118</f>
        <v>0</v>
      </c>
      <c r="W118" s="270"/>
      <c r="X118" s="299">
        <f>W118</f>
        <v>0</v>
      </c>
      <c r="Y118" s="270"/>
      <c r="Z118" s="299">
        <f>Y118</f>
        <v>0</v>
      </c>
      <c r="AA118" s="270"/>
      <c r="AB118" s="299">
        <f>AA118</f>
        <v>0</v>
      </c>
      <c r="AC118" s="270"/>
      <c r="AD118" s="299">
        <f>AC118</f>
        <v>0</v>
      </c>
      <c r="AE118" s="272" t="s">
        <v>1060</v>
      </c>
      <c r="AF118" s="272"/>
      <c r="AG118" s="273"/>
      <c r="AH118" s="252"/>
    </row>
    <row r="119" spans="1:34" ht="15" customHeight="1" x14ac:dyDescent="0.25">
      <c r="A119" s="328" t="s">
        <v>1061</v>
      </c>
      <c r="B119" s="314" t="s">
        <v>1062</v>
      </c>
      <c r="C119" s="315">
        <v>1</v>
      </c>
      <c r="D119" s="306">
        <v>16</v>
      </c>
      <c r="E119" s="315">
        <v>1</v>
      </c>
      <c r="F119" s="306">
        <v>16</v>
      </c>
      <c r="G119" s="270"/>
      <c r="H119" s="299">
        <f>G119/0.0277</f>
        <v>0</v>
      </c>
      <c r="I119" s="270"/>
      <c r="J119" s="299">
        <f>I119/0.0277</f>
        <v>0</v>
      </c>
      <c r="K119" s="270"/>
      <c r="L119" s="299">
        <f>K119/0.0277</f>
        <v>0</v>
      </c>
      <c r="M119" s="270"/>
      <c r="N119" s="299">
        <f>M119/0.0277</f>
        <v>0</v>
      </c>
      <c r="O119" s="270"/>
      <c r="P119" s="299">
        <f>O119/0.0277</f>
        <v>0</v>
      </c>
      <c r="Q119" s="270"/>
      <c r="R119" s="299">
        <f>Q119/0.0277</f>
        <v>0</v>
      </c>
      <c r="S119" s="270"/>
      <c r="T119" s="299">
        <f>S119/0.0277</f>
        <v>0</v>
      </c>
      <c r="U119" s="270"/>
      <c r="V119" s="299">
        <f>U119/0.0277</f>
        <v>0</v>
      </c>
      <c r="W119" s="270"/>
      <c r="X119" s="299">
        <f>W119/0.0277</f>
        <v>0</v>
      </c>
      <c r="Y119" s="270"/>
      <c r="Z119" s="299">
        <f>Y119/0.0277</f>
        <v>0</v>
      </c>
      <c r="AA119" s="270"/>
      <c r="AB119" s="299">
        <f>AA119/0.0277</f>
        <v>0</v>
      </c>
      <c r="AC119" s="270"/>
      <c r="AD119" s="299">
        <f>AC119/0.0277</f>
        <v>0</v>
      </c>
      <c r="AE119" s="272"/>
      <c r="AF119" s="272"/>
      <c r="AG119" s="273"/>
      <c r="AH119" s="252"/>
    </row>
    <row r="120" spans="1:34" ht="30" customHeight="1" x14ac:dyDescent="0.25">
      <c r="A120" s="328" t="s">
        <v>1063</v>
      </c>
      <c r="B120" s="314" t="s">
        <v>1064</v>
      </c>
      <c r="C120" s="315">
        <v>6</v>
      </c>
      <c r="D120" s="306">
        <v>58</v>
      </c>
      <c r="E120" s="315">
        <v>6</v>
      </c>
      <c r="F120" s="306">
        <v>58</v>
      </c>
      <c r="G120" s="270"/>
      <c r="H120" s="299">
        <f>G120/0.22</f>
        <v>0</v>
      </c>
      <c r="I120" s="270"/>
      <c r="J120" s="299">
        <f>I120/0.22</f>
        <v>0</v>
      </c>
      <c r="K120" s="270"/>
      <c r="L120" s="299">
        <f>K120/0.22</f>
        <v>0</v>
      </c>
      <c r="M120" s="270"/>
      <c r="N120" s="299">
        <f>M120/0.22</f>
        <v>0</v>
      </c>
      <c r="O120" s="270"/>
      <c r="P120" s="299">
        <f>O120/0.22</f>
        <v>0</v>
      </c>
      <c r="Q120" s="270"/>
      <c r="R120" s="299">
        <f>Q120/0.22</f>
        <v>0</v>
      </c>
      <c r="S120" s="270"/>
      <c r="T120" s="299">
        <f>S120/0.22</f>
        <v>0</v>
      </c>
      <c r="U120" s="270"/>
      <c r="V120" s="299">
        <f>U120/0.22</f>
        <v>0</v>
      </c>
      <c r="W120" s="270"/>
      <c r="X120" s="299">
        <f>W120/0.22</f>
        <v>0</v>
      </c>
      <c r="Y120" s="270"/>
      <c r="Z120" s="299">
        <f>Y120/0.22</f>
        <v>0</v>
      </c>
      <c r="AA120" s="270"/>
      <c r="AB120" s="299">
        <f>AA120/0.22</f>
        <v>0</v>
      </c>
      <c r="AC120" s="270"/>
      <c r="AD120" s="299">
        <f>AC120/0.22</f>
        <v>0</v>
      </c>
      <c r="AE120" s="285"/>
      <c r="AF120" s="285"/>
      <c r="AG120" s="286"/>
      <c r="AH120" s="252"/>
    </row>
    <row r="121" spans="1:34" ht="15.75" customHeight="1" x14ac:dyDescent="0.25">
      <c r="A121" s="327" t="s">
        <v>1065</v>
      </c>
      <c r="B121" s="309"/>
      <c r="C121" s="317"/>
      <c r="D121" s="317"/>
      <c r="E121" s="317"/>
      <c r="F121" s="317"/>
      <c r="G121" s="277"/>
      <c r="H121" s="301"/>
      <c r="I121" s="277"/>
      <c r="J121" s="301"/>
      <c r="K121" s="277"/>
      <c r="L121" s="301"/>
      <c r="M121" s="277"/>
      <c r="N121" s="301"/>
      <c r="O121" s="277"/>
      <c r="P121" s="301"/>
      <c r="Q121" s="277"/>
      <c r="R121" s="301"/>
      <c r="S121" s="277"/>
      <c r="T121" s="301"/>
      <c r="U121" s="277"/>
      <c r="V121" s="301"/>
      <c r="W121" s="277"/>
      <c r="X121" s="301"/>
      <c r="Y121" s="277"/>
      <c r="Z121" s="301"/>
      <c r="AA121" s="277"/>
      <c r="AB121" s="301"/>
      <c r="AC121" s="277"/>
      <c r="AD121" s="301"/>
      <c r="AE121" s="293"/>
      <c r="AF121" s="293"/>
      <c r="AG121" s="291"/>
      <c r="AH121" s="287"/>
    </row>
    <row r="122" spans="1:34" ht="26.25" customHeight="1" x14ac:dyDescent="0.25">
      <c r="A122" s="328" t="s">
        <v>1066</v>
      </c>
      <c r="B122" s="314" t="s">
        <v>1067</v>
      </c>
      <c r="C122" s="315">
        <v>0</v>
      </c>
      <c r="D122" s="306">
        <v>1</v>
      </c>
      <c r="E122" s="315">
        <v>0</v>
      </c>
      <c r="F122" s="306">
        <v>1</v>
      </c>
      <c r="G122" s="270"/>
      <c r="H122" s="299">
        <f t="shared" ref="H122:H130" si="36">G122</f>
        <v>0</v>
      </c>
      <c r="I122" s="270"/>
      <c r="J122" s="299">
        <f t="shared" ref="J122:J130" si="37">I122</f>
        <v>0</v>
      </c>
      <c r="K122" s="270"/>
      <c r="L122" s="299">
        <f t="shared" ref="L122:L130" si="38">K122</f>
        <v>0</v>
      </c>
      <c r="M122" s="270"/>
      <c r="N122" s="299">
        <f t="shared" ref="N122:N130" si="39">M122</f>
        <v>0</v>
      </c>
      <c r="O122" s="270"/>
      <c r="P122" s="299">
        <f t="shared" ref="P122:P130" si="40">O122</f>
        <v>0</v>
      </c>
      <c r="Q122" s="270"/>
      <c r="R122" s="299">
        <f t="shared" ref="R122:R130" si="41">Q122</f>
        <v>0</v>
      </c>
      <c r="S122" s="270"/>
      <c r="T122" s="299">
        <f t="shared" ref="T122:T130" si="42">S122</f>
        <v>0</v>
      </c>
      <c r="U122" s="270"/>
      <c r="V122" s="299">
        <f t="shared" ref="V122:V130" si="43">U122</f>
        <v>0</v>
      </c>
      <c r="W122" s="270"/>
      <c r="X122" s="299">
        <f t="shared" ref="X122:X130" si="44">W122</f>
        <v>0</v>
      </c>
      <c r="Y122" s="270"/>
      <c r="Z122" s="299">
        <f t="shared" ref="Z122:Z130" si="45">Y122</f>
        <v>0</v>
      </c>
      <c r="AA122" s="270"/>
      <c r="AB122" s="299">
        <f t="shared" ref="AB122:AB130" si="46">AA122</f>
        <v>0</v>
      </c>
      <c r="AC122" s="270"/>
      <c r="AD122" s="299">
        <f t="shared" ref="AD122:AD130" si="47">AC122</f>
        <v>0</v>
      </c>
      <c r="AE122" s="272" t="s">
        <v>1068</v>
      </c>
      <c r="AF122" s="272" t="s">
        <v>1069</v>
      </c>
      <c r="AG122" s="286"/>
      <c r="AH122" s="287"/>
    </row>
    <row r="123" spans="1:34" ht="26.25" customHeight="1" x14ac:dyDescent="0.25">
      <c r="A123" s="328" t="s">
        <v>1070</v>
      </c>
      <c r="B123" s="314" t="s">
        <v>1071</v>
      </c>
      <c r="C123" s="315">
        <v>0</v>
      </c>
      <c r="D123" s="306">
        <v>1</v>
      </c>
      <c r="E123" s="315">
        <v>0</v>
      </c>
      <c r="F123" s="306">
        <v>1</v>
      </c>
      <c r="G123" s="270"/>
      <c r="H123" s="299">
        <f t="shared" si="36"/>
        <v>0</v>
      </c>
      <c r="I123" s="270"/>
      <c r="J123" s="299">
        <f t="shared" si="37"/>
        <v>0</v>
      </c>
      <c r="K123" s="270"/>
      <c r="L123" s="299">
        <f t="shared" si="38"/>
        <v>0</v>
      </c>
      <c r="M123" s="270"/>
      <c r="N123" s="299">
        <f t="shared" si="39"/>
        <v>0</v>
      </c>
      <c r="O123" s="270"/>
      <c r="P123" s="299">
        <f t="shared" si="40"/>
        <v>0</v>
      </c>
      <c r="Q123" s="270"/>
      <c r="R123" s="299">
        <f t="shared" si="41"/>
        <v>0</v>
      </c>
      <c r="S123" s="270"/>
      <c r="T123" s="299">
        <f t="shared" si="42"/>
        <v>0</v>
      </c>
      <c r="U123" s="270"/>
      <c r="V123" s="299">
        <f t="shared" si="43"/>
        <v>0</v>
      </c>
      <c r="W123" s="270"/>
      <c r="X123" s="299">
        <f t="shared" si="44"/>
        <v>0</v>
      </c>
      <c r="Y123" s="270"/>
      <c r="Z123" s="299">
        <f t="shared" si="45"/>
        <v>0</v>
      </c>
      <c r="AA123" s="270"/>
      <c r="AB123" s="299">
        <f t="shared" si="46"/>
        <v>0</v>
      </c>
      <c r="AC123" s="270"/>
      <c r="AD123" s="299">
        <f t="shared" si="47"/>
        <v>0</v>
      </c>
      <c r="AE123" s="272" t="s">
        <v>1072</v>
      </c>
      <c r="AF123" s="272" t="s">
        <v>1073</v>
      </c>
      <c r="AG123" s="286"/>
      <c r="AH123" s="287"/>
    </row>
    <row r="124" spans="1:34" ht="15.75" customHeight="1" x14ac:dyDescent="0.25">
      <c r="A124" s="328" t="s">
        <v>1074</v>
      </c>
      <c r="B124" s="314" t="s">
        <v>1075</v>
      </c>
      <c r="C124" s="315">
        <v>0</v>
      </c>
      <c r="D124" s="306">
        <v>10</v>
      </c>
      <c r="E124" s="315">
        <v>0</v>
      </c>
      <c r="F124" s="306">
        <v>10</v>
      </c>
      <c r="G124" s="270"/>
      <c r="H124" s="299">
        <f t="shared" si="36"/>
        <v>0</v>
      </c>
      <c r="I124" s="270"/>
      <c r="J124" s="299">
        <f t="shared" si="37"/>
        <v>0</v>
      </c>
      <c r="K124" s="270"/>
      <c r="L124" s="299">
        <f t="shared" si="38"/>
        <v>0</v>
      </c>
      <c r="M124" s="270"/>
      <c r="N124" s="299">
        <f t="shared" si="39"/>
        <v>0</v>
      </c>
      <c r="O124" s="270"/>
      <c r="P124" s="299">
        <f t="shared" si="40"/>
        <v>0</v>
      </c>
      <c r="Q124" s="270"/>
      <c r="R124" s="299">
        <f t="shared" si="41"/>
        <v>0</v>
      </c>
      <c r="S124" s="270"/>
      <c r="T124" s="299">
        <f t="shared" si="42"/>
        <v>0</v>
      </c>
      <c r="U124" s="270"/>
      <c r="V124" s="299">
        <f t="shared" si="43"/>
        <v>0</v>
      </c>
      <c r="W124" s="270"/>
      <c r="X124" s="299">
        <f t="shared" si="44"/>
        <v>0</v>
      </c>
      <c r="Y124" s="270"/>
      <c r="Z124" s="299">
        <f t="shared" si="45"/>
        <v>0</v>
      </c>
      <c r="AA124" s="270"/>
      <c r="AB124" s="299">
        <f t="shared" si="46"/>
        <v>0</v>
      </c>
      <c r="AC124" s="270"/>
      <c r="AD124" s="299">
        <f t="shared" si="47"/>
        <v>0</v>
      </c>
      <c r="AE124" s="272" t="s">
        <v>1076</v>
      </c>
      <c r="AF124" s="272" t="s">
        <v>1077</v>
      </c>
      <c r="AG124" s="286"/>
      <c r="AH124" s="287"/>
    </row>
    <row r="125" spans="1:34" ht="15.75" customHeight="1" x14ac:dyDescent="0.25">
      <c r="A125" s="328" t="s">
        <v>1078</v>
      </c>
      <c r="B125" s="314" t="s">
        <v>1079</v>
      </c>
      <c r="C125" s="315">
        <v>0</v>
      </c>
      <c r="D125" s="306">
        <v>10</v>
      </c>
      <c r="E125" s="315">
        <v>0</v>
      </c>
      <c r="F125" s="306">
        <v>10</v>
      </c>
      <c r="G125" s="270"/>
      <c r="H125" s="299">
        <f t="shared" si="36"/>
        <v>0</v>
      </c>
      <c r="I125" s="270"/>
      <c r="J125" s="299">
        <f t="shared" si="37"/>
        <v>0</v>
      </c>
      <c r="K125" s="270"/>
      <c r="L125" s="299">
        <f t="shared" si="38"/>
        <v>0</v>
      </c>
      <c r="M125" s="270"/>
      <c r="N125" s="299">
        <f t="shared" si="39"/>
        <v>0</v>
      </c>
      <c r="O125" s="270"/>
      <c r="P125" s="299">
        <f t="shared" si="40"/>
        <v>0</v>
      </c>
      <c r="Q125" s="270"/>
      <c r="R125" s="299">
        <f t="shared" si="41"/>
        <v>0</v>
      </c>
      <c r="S125" s="270"/>
      <c r="T125" s="299">
        <f t="shared" si="42"/>
        <v>0</v>
      </c>
      <c r="U125" s="270"/>
      <c r="V125" s="299">
        <f t="shared" si="43"/>
        <v>0</v>
      </c>
      <c r="W125" s="270"/>
      <c r="X125" s="299">
        <f t="shared" si="44"/>
        <v>0</v>
      </c>
      <c r="Y125" s="270"/>
      <c r="Z125" s="299">
        <f t="shared" si="45"/>
        <v>0</v>
      </c>
      <c r="AA125" s="270"/>
      <c r="AB125" s="299">
        <f t="shared" si="46"/>
        <v>0</v>
      </c>
      <c r="AC125" s="270"/>
      <c r="AD125" s="299">
        <f t="shared" si="47"/>
        <v>0</v>
      </c>
      <c r="AE125" s="272" t="s">
        <v>1080</v>
      </c>
      <c r="AF125" s="272" t="s">
        <v>1081</v>
      </c>
      <c r="AG125" s="286"/>
      <c r="AH125" s="287"/>
    </row>
    <row r="126" spans="1:34" ht="30.75" customHeight="1" x14ac:dyDescent="0.25">
      <c r="A126" s="328" t="s">
        <v>1082</v>
      </c>
      <c r="B126" s="314" t="s">
        <v>1083</v>
      </c>
      <c r="C126" s="315">
        <v>117</v>
      </c>
      <c r="D126" s="306">
        <v>329</v>
      </c>
      <c r="E126" s="315">
        <v>117</v>
      </c>
      <c r="F126" s="306">
        <v>329</v>
      </c>
      <c r="G126" s="270"/>
      <c r="H126" s="299">
        <f t="shared" si="36"/>
        <v>0</v>
      </c>
      <c r="I126" s="270"/>
      <c r="J126" s="299">
        <f t="shared" si="37"/>
        <v>0</v>
      </c>
      <c r="K126" s="270"/>
      <c r="L126" s="299">
        <f t="shared" si="38"/>
        <v>0</v>
      </c>
      <c r="M126" s="270"/>
      <c r="N126" s="299">
        <f t="shared" si="39"/>
        <v>0</v>
      </c>
      <c r="O126" s="270"/>
      <c r="P126" s="299">
        <f t="shared" si="40"/>
        <v>0</v>
      </c>
      <c r="Q126" s="270"/>
      <c r="R126" s="299">
        <f t="shared" si="41"/>
        <v>0</v>
      </c>
      <c r="S126" s="270"/>
      <c r="T126" s="299">
        <f t="shared" si="42"/>
        <v>0</v>
      </c>
      <c r="U126" s="270"/>
      <c r="V126" s="299">
        <f t="shared" si="43"/>
        <v>0</v>
      </c>
      <c r="W126" s="270"/>
      <c r="X126" s="299">
        <f t="shared" si="44"/>
        <v>0</v>
      </c>
      <c r="Y126" s="270"/>
      <c r="Z126" s="299">
        <f t="shared" si="45"/>
        <v>0</v>
      </c>
      <c r="AA126" s="270"/>
      <c r="AB126" s="299">
        <f t="shared" si="46"/>
        <v>0</v>
      </c>
      <c r="AC126" s="270"/>
      <c r="AD126" s="299">
        <f t="shared" si="47"/>
        <v>0</v>
      </c>
      <c r="AE126" s="272" t="s">
        <v>1084</v>
      </c>
      <c r="AF126" s="272" t="s">
        <v>1085</v>
      </c>
      <c r="AG126" s="286"/>
      <c r="AH126" s="287"/>
    </row>
    <row r="127" spans="1:34" ht="26.25" customHeight="1" x14ac:dyDescent="0.25">
      <c r="A127" s="328" t="s">
        <v>1086</v>
      </c>
      <c r="B127" s="314" t="s">
        <v>1087</v>
      </c>
      <c r="C127" s="315">
        <v>0</v>
      </c>
      <c r="D127" s="306">
        <v>0</v>
      </c>
      <c r="E127" s="315">
        <v>0</v>
      </c>
      <c r="F127" s="306">
        <v>0</v>
      </c>
      <c r="G127" s="270"/>
      <c r="H127" s="299">
        <f t="shared" si="36"/>
        <v>0</v>
      </c>
      <c r="I127" s="270"/>
      <c r="J127" s="299">
        <f t="shared" si="37"/>
        <v>0</v>
      </c>
      <c r="K127" s="270"/>
      <c r="L127" s="299">
        <f t="shared" si="38"/>
        <v>0</v>
      </c>
      <c r="M127" s="270"/>
      <c r="N127" s="299">
        <f t="shared" si="39"/>
        <v>0</v>
      </c>
      <c r="O127" s="270"/>
      <c r="P127" s="299">
        <f t="shared" si="40"/>
        <v>0</v>
      </c>
      <c r="Q127" s="270"/>
      <c r="R127" s="299">
        <f t="shared" si="41"/>
        <v>0</v>
      </c>
      <c r="S127" s="270"/>
      <c r="T127" s="299">
        <f t="shared" si="42"/>
        <v>0</v>
      </c>
      <c r="U127" s="270"/>
      <c r="V127" s="299">
        <f t="shared" si="43"/>
        <v>0</v>
      </c>
      <c r="W127" s="270"/>
      <c r="X127" s="299">
        <f t="shared" si="44"/>
        <v>0</v>
      </c>
      <c r="Y127" s="270"/>
      <c r="Z127" s="299">
        <f t="shared" si="45"/>
        <v>0</v>
      </c>
      <c r="AA127" s="270"/>
      <c r="AB127" s="299">
        <f t="shared" si="46"/>
        <v>0</v>
      </c>
      <c r="AC127" s="270"/>
      <c r="AD127" s="299">
        <f t="shared" si="47"/>
        <v>0</v>
      </c>
      <c r="AE127" s="272" t="s">
        <v>1088</v>
      </c>
      <c r="AF127" s="272" t="s">
        <v>1089</v>
      </c>
      <c r="AG127" s="286"/>
      <c r="AH127" s="287"/>
    </row>
    <row r="128" spans="1:34" ht="30.75" customHeight="1" x14ac:dyDescent="0.25">
      <c r="A128" s="328" t="s">
        <v>1090</v>
      </c>
      <c r="B128" s="314" t="s">
        <v>1091</v>
      </c>
      <c r="C128" s="315">
        <v>0</v>
      </c>
      <c r="D128" s="306">
        <v>35</v>
      </c>
      <c r="E128" s="315">
        <v>0</v>
      </c>
      <c r="F128" s="306">
        <v>35</v>
      </c>
      <c r="G128" s="270"/>
      <c r="H128" s="299">
        <f t="shared" si="36"/>
        <v>0</v>
      </c>
      <c r="I128" s="270"/>
      <c r="J128" s="299">
        <f t="shared" si="37"/>
        <v>0</v>
      </c>
      <c r="K128" s="270"/>
      <c r="L128" s="299">
        <f t="shared" si="38"/>
        <v>0</v>
      </c>
      <c r="M128" s="270"/>
      <c r="N128" s="299">
        <f t="shared" si="39"/>
        <v>0</v>
      </c>
      <c r="O128" s="270"/>
      <c r="P128" s="299">
        <f t="shared" si="40"/>
        <v>0</v>
      </c>
      <c r="Q128" s="270"/>
      <c r="R128" s="299">
        <f t="shared" si="41"/>
        <v>0</v>
      </c>
      <c r="S128" s="270"/>
      <c r="T128" s="299">
        <f t="shared" si="42"/>
        <v>0</v>
      </c>
      <c r="U128" s="270"/>
      <c r="V128" s="299">
        <f t="shared" si="43"/>
        <v>0</v>
      </c>
      <c r="W128" s="270"/>
      <c r="X128" s="299">
        <f t="shared" si="44"/>
        <v>0</v>
      </c>
      <c r="Y128" s="270"/>
      <c r="Z128" s="299">
        <f t="shared" si="45"/>
        <v>0</v>
      </c>
      <c r="AA128" s="270"/>
      <c r="AB128" s="299">
        <f t="shared" si="46"/>
        <v>0</v>
      </c>
      <c r="AC128" s="270"/>
      <c r="AD128" s="299">
        <f t="shared" si="47"/>
        <v>0</v>
      </c>
      <c r="AE128" s="272" t="s">
        <v>1092</v>
      </c>
      <c r="AF128" s="272" t="s">
        <v>1093</v>
      </c>
      <c r="AG128" s="286"/>
      <c r="AH128" s="287"/>
    </row>
    <row r="129" spans="1:34" ht="30.75" customHeight="1" x14ac:dyDescent="0.25">
      <c r="A129" s="328" t="s">
        <v>1094</v>
      </c>
      <c r="B129" s="314" t="s">
        <v>1095</v>
      </c>
      <c r="C129" s="315">
        <v>0</v>
      </c>
      <c r="D129" s="306">
        <v>2.5</v>
      </c>
      <c r="E129" s="315">
        <v>0</v>
      </c>
      <c r="F129" s="306">
        <v>2.5</v>
      </c>
      <c r="G129" s="270"/>
      <c r="H129" s="299">
        <f t="shared" si="36"/>
        <v>0</v>
      </c>
      <c r="I129" s="270"/>
      <c r="J129" s="299">
        <f t="shared" si="37"/>
        <v>0</v>
      </c>
      <c r="K129" s="270"/>
      <c r="L129" s="299">
        <f t="shared" si="38"/>
        <v>0</v>
      </c>
      <c r="M129" s="270"/>
      <c r="N129" s="299">
        <f t="shared" si="39"/>
        <v>0</v>
      </c>
      <c r="O129" s="270"/>
      <c r="P129" s="299">
        <f t="shared" si="40"/>
        <v>0</v>
      </c>
      <c r="Q129" s="270"/>
      <c r="R129" s="299">
        <f t="shared" si="41"/>
        <v>0</v>
      </c>
      <c r="S129" s="270"/>
      <c r="T129" s="299">
        <f t="shared" si="42"/>
        <v>0</v>
      </c>
      <c r="U129" s="270"/>
      <c r="V129" s="299">
        <f t="shared" si="43"/>
        <v>0</v>
      </c>
      <c r="W129" s="270"/>
      <c r="X129" s="299">
        <f t="shared" si="44"/>
        <v>0</v>
      </c>
      <c r="Y129" s="270"/>
      <c r="Z129" s="299">
        <f t="shared" si="45"/>
        <v>0</v>
      </c>
      <c r="AA129" s="270"/>
      <c r="AB129" s="299">
        <f t="shared" si="46"/>
        <v>0</v>
      </c>
      <c r="AC129" s="270"/>
      <c r="AD129" s="299">
        <f t="shared" si="47"/>
        <v>0</v>
      </c>
      <c r="AE129" s="272" t="s">
        <v>1096</v>
      </c>
      <c r="AF129" s="272" t="s">
        <v>1097</v>
      </c>
      <c r="AG129" s="286"/>
      <c r="AH129" s="287"/>
    </row>
    <row r="130" spans="1:34" ht="15.75" customHeight="1" x14ac:dyDescent="0.25">
      <c r="A130" s="328" t="s">
        <v>1098</v>
      </c>
      <c r="B130" s="314" t="s">
        <v>1099</v>
      </c>
      <c r="C130" s="315">
        <v>0</v>
      </c>
      <c r="D130" s="306">
        <v>20</v>
      </c>
      <c r="E130" s="315">
        <v>0</v>
      </c>
      <c r="F130" s="306">
        <v>20</v>
      </c>
      <c r="G130" s="270"/>
      <c r="H130" s="299">
        <f t="shared" si="36"/>
        <v>0</v>
      </c>
      <c r="I130" s="270"/>
      <c r="J130" s="299">
        <f t="shared" si="37"/>
        <v>0</v>
      </c>
      <c r="K130" s="270"/>
      <c r="L130" s="299">
        <f t="shared" si="38"/>
        <v>0</v>
      </c>
      <c r="M130" s="270"/>
      <c r="N130" s="299">
        <f t="shared" si="39"/>
        <v>0</v>
      </c>
      <c r="O130" s="270"/>
      <c r="P130" s="299">
        <f t="shared" si="40"/>
        <v>0</v>
      </c>
      <c r="Q130" s="270"/>
      <c r="R130" s="299">
        <f t="shared" si="41"/>
        <v>0</v>
      </c>
      <c r="S130" s="270"/>
      <c r="T130" s="299">
        <f t="shared" si="42"/>
        <v>0</v>
      </c>
      <c r="U130" s="270"/>
      <c r="V130" s="299">
        <f t="shared" si="43"/>
        <v>0</v>
      </c>
      <c r="W130" s="270"/>
      <c r="X130" s="299">
        <f t="shared" si="44"/>
        <v>0</v>
      </c>
      <c r="Y130" s="270"/>
      <c r="Z130" s="299">
        <f t="shared" si="45"/>
        <v>0</v>
      </c>
      <c r="AA130" s="270"/>
      <c r="AB130" s="299">
        <f t="shared" si="46"/>
        <v>0</v>
      </c>
      <c r="AC130" s="270"/>
      <c r="AD130" s="299">
        <f t="shared" si="47"/>
        <v>0</v>
      </c>
      <c r="AE130" s="272" t="s">
        <v>1100</v>
      </c>
      <c r="AF130" s="272" t="s">
        <v>1101</v>
      </c>
      <c r="AG130" s="286"/>
      <c r="AH130" s="287"/>
    </row>
    <row r="131" spans="1:34" ht="45" customHeight="1" x14ac:dyDescent="0.25">
      <c r="A131" s="328" t="s">
        <v>1102</v>
      </c>
      <c r="B131" s="314" t="s">
        <v>1103</v>
      </c>
      <c r="C131" s="315">
        <v>24</v>
      </c>
      <c r="D131" s="306">
        <v>173</v>
      </c>
      <c r="E131" s="315">
        <v>24</v>
      </c>
      <c r="F131" s="306">
        <v>173</v>
      </c>
      <c r="G131" s="270"/>
      <c r="H131" s="299">
        <f>G131/1</f>
        <v>0</v>
      </c>
      <c r="I131" s="270"/>
      <c r="J131" s="299">
        <f>I131/1</f>
        <v>0</v>
      </c>
      <c r="K131" s="270"/>
      <c r="L131" s="299">
        <f>K131/1</f>
        <v>0</v>
      </c>
      <c r="M131" s="270"/>
      <c r="N131" s="299">
        <f>M131/1</f>
        <v>0</v>
      </c>
      <c r="O131" s="270"/>
      <c r="P131" s="299">
        <f>O131/1</f>
        <v>0</v>
      </c>
      <c r="Q131" s="270"/>
      <c r="R131" s="299">
        <f>Q131/1</f>
        <v>0</v>
      </c>
      <c r="S131" s="270"/>
      <c r="T131" s="299">
        <f>S131/1</f>
        <v>0</v>
      </c>
      <c r="U131" s="270"/>
      <c r="V131" s="299">
        <f>U131/1</f>
        <v>0</v>
      </c>
      <c r="W131" s="270"/>
      <c r="X131" s="299">
        <f>W131/1</f>
        <v>0</v>
      </c>
      <c r="Y131" s="270"/>
      <c r="Z131" s="299">
        <f>Y131/1</f>
        <v>0</v>
      </c>
      <c r="AA131" s="270"/>
      <c r="AB131" s="299">
        <f>AA131/1</f>
        <v>0</v>
      </c>
      <c r="AC131" s="270"/>
      <c r="AD131" s="299">
        <f>AC131/1</f>
        <v>0</v>
      </c>
      <c r="AE131" s="272" t="s">
        <v>1104</v>
      </c>
      <c r="AF131" s="272" t="s">
        <v>1105</v>
      </c>
      <c r="AG131" s="286"/>
      <c r="AH131" s="287"/>
    </row>
    <row r="132" spans="1:34" ht="25.5" customHeight="1" x14ac:dyDescent="0.25">
      <c r="A132" s="323" t="s">
        <v>1106</v>
      </c>
      <c r="B132" s="306" t="s">
        <v>1107</v>
      </c>
      <c r="C132" s="306">
        <v>0</v>
      </c>
      <c r="D132" s="306">
        <v>1</v>
      </c>
      <c r="E132" s="306">
        <v>0</v>
      </c>
      <c r="F132" s="306">
        <v>1</v>
      </c>
      <c r="G132" s="270"/>
      <c r="H132" s="299">
        <f>G132</f>
        <v>0</v>
      </c>
      <c r="I132" s="270"/>
      <c r="J132" s="299">
        <f>I132</f>
        <v>0</v>
      </c>
      <c r="K132" s="270"/>
      <c r="L132" s="299">
        <f>K132</f>
        <v>0</v>
      </c>
      <c r="M132" s="270"/>
      <c r="N132" s="299">
        <f>M132</f>
        <v>0</v>
      </c>
      <c r="O132" s="270"/>
      <c r="P132" s="299">
        <f>O132</f>
        <v>0</v>
      </c>
      <c r="Q132" s="270"/>
      <c r="R132" s="299">
        <f>Q132</f>
        <v>0</v>
      </c>
      <c r="S132" s="270"/>
      <c r="T132" s="299">
        <f>S132</f>
        <v>0</v>
      </c>
      <c r="U132" s="270"/>
      <c r="V132" s="299">
        <f>U132</f>
        <v>0</v>
      </c>
      <c r="W132" s="270"/>
      <c r="X132" s="299">
        <f>W132</f>
        <v>0</v>
      </c>
      <c r="Y132" s="270"/>
      <c r="Z132" s="299">
        <f>Y132</f>
        <v>0</v>
      </c>
      <c r="AA132" s="270"/>
      <c r="AB132" s="299">
        <f>AA132</f>
        <v>0</v>
      </c>
      <c r="AC132" s="270"/>
      <c r="AD132" s="299">
        <f>AC132</f>
        <v>0</v>
      </c>
      <c r="AE132" s="272" t="s">
        <v>1108</v>
      </c>
      <c r="AF132" s="272" t="s">
        <v>1109</v>
      </c>
      <c r="AG132" s="294"/>
      <c r="AH132" s="252"/>
    </row>
    <row r="133" spans="1:34" ht="15.75" customHeight="1" x14ac:dyDescent="0.25">
      <c r="A133" s="327" t="s">
        <v>1110</v>
      </c>
      <c r="B133" s="320"/>
      <c r="C133" s="321"/>
      <c r="D133" s="321"/>
      <c r="E133" s="321"/>
      <c r="F133" s="321"/>
      <c r="G133" s="277"/>
      <c r="H133" s="301"/>
      <c r="I133" s="277"/>
      <c r="J133" s="301"/>
      <c r="K133" s="277"/>
      <c r="L133" s="301"/>
      <c r="M133" s="277"/>
      <c r="N133" s="301"/>
      <c r="O133" s="277"/>
      <c r="P133" s="301"/>
      <c r="Q133" s="277"/>
      <c r="R133" s="301"/>
      <c r="S133" s="277"/>
      <c r="T133" s="301"/>
      <c r="U133" s="277"/>
      <c r="V133" s="301"/>
      <c r="W133" s="277"/>
      <c r="X133" s="301"/>
      <c r="Y133" s="277"/>
      <c r="Z133" s="301"/>
      <c r="AA133" s="277"/>
      <c r="AB133" s="301"/>
      <c r="AC133" s="277"/>
      <c r="AD133" s="301"/>
      <c r="AE133" s="293"/>
      <c r="AF133" s="293"/>
      <c r="AG133" s="291"/>
      <c r="AH133" s="252"/>
    </row>
    <row r="134" spans="1:34" ht="60" customHeight="1" x14ac:dyDescent="0.25">
      <c r="A134" s="323" t="s">
        <v>1111</v>
      </c>
      <c r="B134" s="305" t="s">
        <v>1112</v>
      </c>
      <c r="C134" s="306">
        <v>0</v>
      </c>
      <c r="D134" s="306">
        <v>20</v>
      </c>
      <c r="E134" s="306">
        <v>0</v>
      </c>
      <c r="F134" s="306">
        <v>15</v>
      </c>
      <c r="G134" s="270"/>
      <c r="H134" s="299">
        <f t="shared" ref="H134:H140" si="48">G134</f>
        <v>0</v>
      </c>
      <c r="I134" s="270"/>
      <c r="J134" s="299">
        <f t="shared" ref="J134:J140" si="49">I134</f>
        <v>0</v>
      </c>
      <c r="K134" s="270"/>
      <c r="L134" s="299">
        <f t="shared" ref="L134:L140" si="50">K134</f>
        <v>0</v>
      </c>
      <c r="M134" s="270"/>
      <c r="N134" s="299">
        <f t="shared" ref="N134:N140" si="51">M134</f>
        <v>0</v>
      </c>
      <c r="O134" s="270"/>
      <c r="P134" s="299">
        <f t="shared" ref="P134:P140" si="52">O134</f>
        <v>0</v>
      </c>
      <c r="Q134" s="270"/>
      <c r="R134" s="299">
        <f t="shared" ref="R134:R140" si="53">Q134</f>
        <v>0</v>
      </c>
      <c r="S134" s="270"/>
      <c r="T134" s="299">
        <f t="shared" ref="T134:T140" si="54">S134</f>
        <v>0</v>
      </c>
      <c r="U134" s="270"/>
      <c r="V134" s="299">
        <f t="shared" ref="V134:V140" si="55">U134</f>
        <v>0</v>
      </c>
      <c r="W134" s="270"/>
      <c r="X134" s="299">
        <f t="shared" ref="X134:X140" si="56">W134</f>
        <v>0</v>
      </c>
      <c r="Y134" s="270"/>
      <c r="Z134" s="299">
        <f t="shared" ref="Z134:Z140" si="57">Y134</f>
        <v>0</v>
      </c>
      <c r="AA134" s="270"/>
      <c r="AB134" s="299">
        <f t="shared" ref="AB134:AB140" si="58">AA134</f>
        <v>0</v>
      </c>
      <c r="AC134" s="270"/>
      <c r="AD134" s="299">
        <f t="shared" ref="AD134:AD140" si="59">AC134</f>
        <v>0</v>
      </c>
      <c r="AE134" s="272" t="s">
        <v>1113</v>
      </c>
      <c r="AF134" s="272"/>
      <c r="AG134" s="273" t="s">
        <v>1114</v>
      </c>
      <c r="AH134" s="252"/>
    </row>
    <row r="135" spans="1:34" ht="15" customHeight="1" x14ac:dyDescent="0.25">
      <c r="A135" s="323" t="s">
        <v>1115</v>
      </c>
      <c r="B135" s="305" t="s">
        <v>1116</v>
      </c>
      <c r="C135" s="306">
        <v>0.2</v>
      </c>
      <c r="D135" s="306">
        <v>1.5</v>
      </c>
      <c r="E135" s="306">
        <v>0.2</v>
      </c>
      <c r="F135" s="306">
        <v>1.2</v>
      </c>
      <c r="G135" s="270"/>
      <c r="H135" s="299">
        <f t="shared" si="48"/>
        <v>0</v>
      </c>
      <c r="I135" s="270"/>
      <c r="J135" s="299">
        <f t="shared" si="49"/>
        <v>0</v>
      </c>
      <c r="K135" s="270"/>
      <c r="L135" s="299">
        <f t="shared" si="50"/>
        <v>0</v>
      </c>
      <c r="M135" s="270"/>
      <c r="N135" s="299">
        <f t="shared" si="51"/>
        <v>0</v>
      </c>
      <c r="O135" s="270"/>
      <c r="P135" s="299">
        <f t="shared" si="52"/>
        <v>0</v>
      </c>
      <c r="Q135" s="270"/>
      <c r="R135" s="299">
        <f t="shared" si="53"/>
        <v>0</v>
      </c>
      <c r="S135" s="270"/>
      <c r="T135" s="299">
        <f t="shared" si="54"/>
        <v>0</v>
      </c>
      <c r="U135" s="270"/>
      <c r="V135" s="299">
        <f t="shared" si="55"/>
        <v>0</v>
      </c>
      <c r="W135" s="270"/>
      <c r="X135" s="299">
        <f t="shared" si="56"/>
        <v>0</v>
      </c>
      <c r="Y135" s="270"/>
      <c r="Z135" s="299">
        <f t="shared" si="57"/>
        <v>0</v>
      </c>
      <c r="AA135" s="270"/>
      <c r="AB135" s="299">
        <f t="shared" si="58"/>
        <v>0</v>
      </c>
      <c r="AC135" s="270"/>
      <c r="AD135" s="299">
        <f t="shared" si="59"/>
        <v>0</v>
      </c>
      <c r="AE135" s="272"/>
      <c r="AF135" s="272"/>
      <c r="AG135" s="273"/>
      <c r="AH135" s="252"/>
    </row>
    <row r="136" spans="1:34" ht="15" customHeight="1" x14ac:dyDescent="0.25">
      <c r="A136" s="323" t="s">
        <v>1117</v>
      </c>
      <c r="B136" s="305" t="s">
        <v>1118</v>
      </c>
      <c r="C136" s="306">
        <v>0.1</v>
      </c>
      <c r="D136" s="306">
        <v>1.8</v>
      </c>
      <c r="E136" s="306">
        <v>0.1</v>
      </c>
      <c r="F136" s="306">
        <v>1.6</v>
      </c>
      <c r="G136" s="270"/>
      <c r="H136" s="299">
        <f t="shared" si="48"/>
        <v>0</v>
      </c>
      <c r="I136" s="270"/>
      <c r="J136" s="299">
        <f t="shared" si="49"/>
        <v>0</v>
      </c>
      <c r="K136" s="270"/>
      <c r="L136" s="299">
        <f t="shared" si="50"/>
        <v>0</v>
      </c>
      <c r="M136" s="270"/>
      <c r="N136" s="299">
        <f t="shared" si="51"/>
        <v>0</v>
      </c>
      <c r="O136" s="270"/>
      <c r="P136" s="299">
        <f t="shared" si="52"/>
        <v>0</v>
      </c>
      <c r="Q136" s="270"/>
      <c r="R136" s="299">
        <f t="shared" si="53"/>
        <v>0</v>
      </c>
      <c r="S136" s="270"/>
      <c r="T136" s="299">
        <f t="shared" si="54"/>
        <v>0</v>
      </c>
      <c r="U136" s="270"/>
      <c r="V136" s="299">
        <f t="shared" si="55"/>
        <v>0</v>
      </c>
      <c r="W136" s="270"/>
      <c r="X136" s="299">
        <f t="shared" si="56"/>
        <v>0</v>
      </c>
      <c r="Y136" s="270"/>
      <c r="Z136" s="299">
        <f t="shared" si="57"/>
        <v>0</v>
      </c>
      <c r="AA136" s="270"/>
      <c r="AB136" s="299">
        <f t="shared" si="58"/>
        <v>0</v>
      </c>
      <c r="AC136" s="270"/>
      <c r="AD136" s="299">
        <f t="shared" si="59"/>
        <v>0</v>
      </c>
      <c r="AE136" s="272"/>
      <c r="AF136" s="272"/>
      <c r="AG136" s="273"/>
      <c r="AH136" s="252"/>
    </row>
    <row r="137" spans="1:34" ht="15" customHeight="1" x14ac:dyDescent="0.25">
      <c r="A137" s="323" t="s">
        <v>1119</v>
      </c>
      <c r="B137" s="305" t="s">
        <v>1120</v>
      </c>
      <c r="C137" s="306">
        <v>0.1</v>
      </c>
      <c r="D137" s="306">
        <v>2.1</v>
      </c>
      <c r="E137" s="306">
        <v>0.1</v>
      </c>
      <c r="F137" s="306">
        <v>1.8</v>
      </c>
      <c r="G137" s="270"/>
      <c r="H137" s="299">
        <f t="shared" si="48"/>
        <v>0</v>
      </c>
      <c r="I137" s="270"/>
      <c r="J137" s="299">
        <f t="shared" si="49"/>
        <v>0</v>
      </c>
      <c r="K137" s="270"/>
      <c r="L137" s="299">
        <f t="shared" si="50"/>
        <v>0</v>
      </c>
      <c r="M137" s="270"/>
      <c r="N137" s="299">
        <f t="shared" si="51"/>
        <v>0</v>
      </c>
      <c r="O137" s="270"/>
      <c r="P137" s="299">
        <f t="shared" si="52"/>
        <v>0</v>
      </c>
      <c r="Q137" s="270"/>
      <c r="R137" s="299">
        <f t="shared" si="53"/>
        <v>0</v>
      </c>
      <c r="S137" s="270"/>
      <c r="T137" s="299">
        <f t="shared" si="54"/>
        <v>0</v>
      </c>
      <c r="U137" s="270"/>
      <c r="V137" s="299">
        <f t="shared" si="55"/>
        <v>0</v>
      </c>
      <c r="W137" s="270"/>
      <c r="X137" s="299">
        <f t="shared" si="56"/>
        <v>0</v>
      </c>
      <c r="Y137" s="270"/>
      <c r="Z137" s="299">
        <f t="shared" si="57"/>
        <v>0</v>
      </c>
      <c r="AA137" s="270"/>
      <c r="AB137" s="299">
        <f t="shared" si="58"/>
        <v>0</v>
      </c>
      <c r="AC137" s="270"/>
      <c r="AD137" s="299">
        <f t="shared" si="59"/>
        <v>0</v>
      </c>
      <c r="AE137" s="272"/>
      <c r="AF137" s="272"/>
      <c r="AG137" s="273"/>
      <c r="AH137" s="252"/>
    </row>
    <row r="138" spans="1:34" ht="15" customHeight="1" x14ac:dyDescent="0.25">
      <c r="A138" s="323" t="s">
        <v>1121</v>
      </c>
      <c r="B138" s="305" t="s">
        <v>1122</v>
      </c>
      <c r="C138" s="306">
        <v>0.1</v>
      </c>
      <c r="D138" s="306">
        <v>1.6</v>
      </c>
      <c r="E138" s="306">
        <v>0.1</v>
      </c>
      <c r="F138" s="306">
        <v>1.3</v>
      </c>
      <c r="G138" s="270"/>
      <c r="H138" s="299">
        <f t="shared" si="48"/>
        <v>0</v>
      </c>
      <c r="I138" s="270"/>
      <c r="J138" s="299">
        <f t="shared" si="49"/>
        <v>0</v>
      </c>
      <c r="K138" s="270"/>
      <c r="L138" s="299">
        <f t="shared" si="50"/>
        <v>0</v>
      </c>
      <c r="M138" s="270"/>
      <c r="N138" s="299">
        <f t="shared" si="51"/>
        <v>0</v>
      </c>
      <c r="O138" s="270"/>
      <c r="P138" s="299">
        <f t="shared" si="52"/>
        <v>0</v>
      </c>
      <c r="Q138" s="270"/>
      <c r="R138" s="299">
        <f t="shared" si="53"/>
        <v>0</v>
      </c>
      <c r="S138" s="270"/>
      <c r="T138" s="299">
        <f t="shared" si="54"/>
        <v>0</v>
      </c>
      <c r="U138" s="270"/>
      <c r="V138" s="299">
        <f t="shared" si="55"/>
        <v>0</v>
      </c>
      <c r="W138" s="270"/>
      <c r="X138" s="299">
        <f t="shared" si="56"/>
        <v>0</v>
      </c>
      <c r="Y138" s="270"/>
      <c r="Z138" s="299">
        <f t="shared" si="57"/>
        <v>0</v>
      </c>
      <c r="AA138" s="270"/>
      <c r="AB138" s="299">
        <f t="shared" si="58"/>
        <v>0</v>
      </c>
      <c r="AC138" s="270"/>
      <c r="AD138" s="299">
        <f t="shared" si="59"/>
        <v>0</v>
      </c>
      <c r="AE138" s="272"/>
      <c r="AF138" s="272"/>
      <c r="AG138" s="273"/>
      <c r="AH138" s="252"/>
    </row>
    <row r="139" spans="1:34" ht="15" customHeight="1" x14ac:dyDescent="0.25">
      <c r="A139" s="323" t="s">
        <v>1123</v>
      </c>
      <c r="B139" s="305" t="s">
        <v>1124</v>
      </c>
      <c r="C139" s="306">
        <v>0.1</v>
      </c>
      <c r="D139" s="306">
        <v>1.8</v>
      </c>
      <c r="E139" s="306">
        <v>0.1</v>
      </c>
      <c r="F139" s="306">
        <v>1.5</v>
      </c>
      <c r="G139" s="270"/>
      <c r="H139" s="299">
        <f t="shared" si="48"/>
        <v>0</v>
      </c>
      <c r="I139" s="270"/>
      <c r="J139" s="299">
        <f t="shared" si="49"/>
        <v>0</v>
      </c>
      <c r="K139" s="270"/>
      <c r="L139" s="299">
        <f t="shared" si="50"/>
        <v>0</v>
      </c>
      <c r="M139" s="270"/>
      <c r="N139" s="299">
        <f t="shared" si="51"/>
        <v>0</v>
      </c>
      <c r="O139" s="270"/>
      <c r="P139" s="299">
        <f t="shared" si="52"/>
        <v>0</v>
      </c>
      <c r="Q139" s="270"/>
      <c r="R139" s="299">
        <f t="shared" si="53"/>
        <v>0</v>
      </c>
      <c r="S139" s="270"/>
      <c r="T139" s="299">
        <f t="shared" si="54"/>
        <v>0</v>
      </c>
      <c r="U139" s="270"/>
      <c r="V139" s="299">
        <f t="shared" si="55"/>
        <v>0</v>
      </c>
      <c r="W139" s="270"/>
      <c r="X139" s="299">
        <f t="shared" si="56"/>
        <v>0</v>
      </c>
      <c r="Y139" s="270"/>
      <c r="Z139" s="299">
        <f t="shared" si="57"/>
        <v>0</v>
      </c>
      <c r="AA139" s="270"/>
      <c r="AB139" s="299">
        <f t="shared" si="58"/>
        <v>0</v>
      </c>
      <c r="AC139" s="270"/>
      <c r="AD139" s="299">
        <f t="shared" si="59"/>
        <v>0</v>
      </c>
      <c r="AE139" s="272"/>
      <c r="AF139" s="272"/>
      <c r="AG139" s="273"/>
      <c r="AH139" s="252"/>
    </row>
    <row r="140" spans="1:34" ht="15" customHeight="1" x14ac:dyDescent="0.25">
      <c r="A140" s="323" t="s">
        <v>1125</v>
      </c>
      <c r="B140" s="305" t="s">
        <v>1126</v>
      </c>
      <c r="C140" s="306">
        <v>0.1</v>
      </c>
      <c r="D140" s="306">
        <v>2</v>
      </c>
      <c r="E140" s="306">
        <v>0.1</v>
      </c>
      <c r="F140" s="306">
        <v>2</v>
      </c>
      <c r="G140" s="270"/>
      <c r="H140" s="299">
        <f t="shared" si="48"/>
        <v>0</v>
      </c>
      <c r="I140" s="270"/>
      <c r="J140" s="299">
        <f t="shared" si="49"/>
        <v>0</v>
      </c>
      <c r="K140" s="270"/>
      <c r="L140" s="299">
        <f t="shared" si="50"/>
        <v>0</v>
      </c>
      <c r="M140" s="270"/>
      <c r="N140" s="299">
        <f t="shared" si="51"/>
        <v>0</v>
      </c>
      <c r="O140" s="270"/>
      <c r="P140" s="299">
        <f t="shared" si="52"/>
        <v>0</v>
      </c>
      <c r="Q140" s="270"/>
      <c r="R140" s="299">
        <f t="shared" si="53"/>
        <v>0</v>
      </c>
      <c r="S140" s="270"/>
      <c r="T140" s="299">
        <f t="shared" si="54"/>
        <v>0</v>
      </c>
      <c r="U140" s="270"/>
      <c r="V140" s="299">
        <f t="shared" si="55"/>
        <v>0</v>
      </c>
      <c r="W140" s="270"/>
      <c r="X140" s="299">
        <f t="shared" si="56"/>
        <v>0</v>
      </c>
      <c r="Y140" s="270"/>
      <c r="Z140" s="299">
        <f t="shared" si="57"/>
        <v>0</v>
      </c>
      <c r="AA140" s="270"/>
      <c r="AB140" s="299">
        <f t="shared" si="58"/>
        <v>0</v>
      </c>
      <c r="AC140" s="270"/>
      <c r="AD140" s="299">
        <f t="shared" si="59"/>
        <v>0</v>
      </c>
      <c r="AE140" s="272"/>
      <c r="AF140" s="272"/>
      <c r="AG140" s="273"/>
      <c r="AH140" s="252"/>
    </row>
    <row r="141" spans="1:34" ht="15.75" customHeight="1" x14ac:dyDescent="0.25">
      <c r="A141" s="327" t="s">
        <v>1127</v>
      </c>
      <c r="B141" s="320"/>
      <c r="C141" s="321"/>
      <c r="D141" s="321"/>
      <c r="E141" s="321"/>
      <c r="F141" s="321"/>
      <c r="G141" s="277"/>
      <c r="H141" s="301"/>
      <c r="I141" s="277"/>
      <c r="J141" s="301"/>
      <c r="K141" s="277"/>
      <c r="L141" s="301"/>
      <c r="M141" s="277"/>
      <c r="N141" s="301"/>
      <c r="O141" s="277"/>
      <c r="P141" s="301"/>
      <c r="Q141" s="277"/>
      <c r="R141" s="301"/>
      <c r="S141" s="277"/>
      <c r="T141" s="301"/>
      <c r="U141" s="277"/>
      <c r="V141" s="301"/>
      <c r="W141" s="277"/>
      <c r="X141" s="301"/>
      <c r="Y141" s="277"/>
      <c r="Z141" s="301"/>
      <c r="AA141" s="277"/>
      <c r="AB141" s="301"/>
      <c r="AC141" s="277"/>
      <c r="AD141" s="301"/>
      <c r="AE141" s="293"/>
      <c r="AF141" s="293"/>
      <c r="AG141" s="291"/>
      <c r="AH141" s="252"/>
    </row>
    <row r="142" spans="1:34" ht="15" customHeight="1" x14ac:dyDescent="0.25">
      <c r="A142" s="323" t="s">
        <v>1128</v>
      </c>
      <c r="B142" s="305" t="s">
        <v>1129</v>
      </c>
      <c r="C142" s="306">
        <v>13</v>
      </c>
      <c r="D142" s="306">
        <v>24</v>
      </c>
      <c r="E142" s="306">
        <v>17</v>
      </c>
      <c r="F142" s="306">
        <v>21</v>
      </c>
      <c r="G142" s="270"/>
      <c r="H142" s="299">
        <f t="shared" ref="H142:H150" si="60">G142</f>
        <v>0</v>
      </c>
      <c r="I142" s="270"/>
      <c r="J142" s="299">
        <f t="shared" ref="J142:J150" si="61">I142</f>
        <v>0</v>
      </c>
      <c r="K142" s="270"/>
      <c r="L142" s="299">
        <f t="shared" ref="L142:L150" si="62">K142</f>
        <v>0</v>
      </c>
      <c r="M142" s="270"/>
      <c r="N142" s="299">
        <f t="shared" ref="N142:N150" si="63">M142</f>
        <v>0</v>
      </c>
      <c r="O142" s="270"/>
      <c r="P142" s="299">
        <f t="shared" ref="P142:P150" si="64">O142</f>
        <v>0</v>
      </c>
      <c r="Q142" s="270"/>
      <c r="R142" s="299">
        <f t="shared" ref="R142:R150" si="65">Q142</f>
        <v>0</v>
      </c>
      <c r="S142" s="270"/>
      <c r="T142" s="299">
        <f t="shared" ref="T142:T150" si="66">S142</f>
        <v>0</v>
      </c>
      <c r="U142" s="270"/>
      <c r="V142" s="299">
        <f t="shared" ref="V142:V150" si="67">U142</f>
        <v>0</v>
      </c>
      <c r="W142" s="270"/>
      <c r="X142" s="299">
        <f t="shared" ref="X142:X150" si="68">W142</f>
        <v>0</v>
      </c>
      <c r="Y142" s="270"/>
      <c r="Z142" s="299">
        <f t="shared" ref="Z142:Z150" si="69">Y142</f>
        <v>0</v>
      </c>
      <c r="AA142" s="270"/>
      <c r="AB142" s="299">
        <f t="shared" ref="AB142:AB150" si="70">AA142</f>
        <v>0</v>
      </c>
      <c r="AC142" s="270"/>
      <c r="AD142" s="299">
        <f t="shared" ref="AD142:AD150" si="71">AC142</f>
        <v>0</v>
      </c>
      <c r="AE142" s="272" t="s">
        <v>1130</v>
      </c>
      <c r="AF142" s="272" t="s">
        <v>1131</v>
      </c>
      <c r="AG142" s="273"/>
      <c r="AH142" s="252"/>
    </row>
    <row r="143" spans="1:34" ht="15" customHeight="1" x14ac:dyDescent="0.25">
      <c r="A143" s="323" t="s">
        <v>1132</v>
      </c>
      <c r="B143" s="305" t="s">
        <v>1133</v>
      </c>
      <c r="C143" s="306">
        <v>5</v>
      </c>
      <c r="D143" s="306">
        <v>10</v>
      </c>
      <c r="E143" s="306">
        <v>7</v>
      </c>
      <c r="F143" s="306">
        <v>8</v>
      </c>
      <c r="G143" s="270"/>
      <c r="H143" s="299">
        <f t="shared" si="60"/>
        <v>0</v>
      </c>
      <c r="I143" s="270"/>
      <c r="J143" s="299">
        <f t="shared" si="61"/>
        <v>0</v>
      </c>
      <c r="K143" s="270"/>
      <c r="L143" s="299">
        <f t="shared" si="62"/>
        <v>0</v>
      </c>
      <c r="M143" s="270"/>
      <c r="N143" s="299">
        <f t="shared" si="63"/>
        <v>0</v>
      </c>
      <c r="O143" s="270"/>
      <c r="P143" s="299">
        <f t="shared" si="64"/>
        <v>0</v>
      </c>
      <c r="Q143" s="270"/>
      <c r="R143" s="299">
        <f t="shared" si="65"/>
        <v>0</v>
      </c>
      <c r="S143" s="270"/>
      <c r="T143" s="299">
        <f t="shared" si="66"/>
        <v>0</v>
      </c>
      <c r="U143" s="270"/>
      <c r="V143" s="299">
        <f t="shared" si="67"/>
        <v>0</v>
      </c>
      <c r="W143" s="270"/>
      <c r="X143" s="299">
        <f t="shared" si="68"/>
        <v>0</v>
      </c>
      <c r="Y143" s="270"/>
      <c r="Z143" s="299">
        <f t="shared" si="69"/>
        <v>0</v>
      </c>
      <c r="AA143" s="270"/>
      <c r="AB143" s="299">
        <f t="shared" si="70"/>
        <v>0</v>
      </c>
      <c r="AC143" s="270"/>
      <c r="AD143" s="299">
        <f t="shared" si="71"/>
        <v>0</v>
      </c>
      <c r="AE143" s="272" t="s">
        <v>1134</v>
      </c>
      <c r="AF143" s="272" t="s">
        <v>1135</v>
      </c>
      <c r="AG143" s="273"/>
      <c r="AH143" s="252"/>
    </row>
    <row r="144" spans="1:34" ht="15" customHeight="1" x14ac:dyDescent="0.25">
      <c r="A144" s="323" t="s">
        <v>1136</v>
      </c>
      <c r="B144" s="305" t="s">
        <v>1137</v>
      </c>
      <c r="C144" s="306">
        <v>3</v>
      </c>
      <c r="D144" s="306">
        <v>8</v>
      </c>
      <c r="E144" s="306">
        <v>5</v>
      </c>
      <c r="F144" s="306">
        <v>6</v>
      </c>
      <c r="G144" s="270"/>
      <c r="H144" s="299">
        <f t="shared" si="60"/>
        <v>0</v>
      </c>
      <c r="I144" s="270"/>
      <c r="J144" s="299">
        <f t="shared" si="61"/>
        <v>0</v>
      </c>
      <c r="K144" s="270"/>
      <c r="L144" s="299">
        <f t="shared" si="62"/>
        <v>0</v>
      </c>
      <c r="M144" s="270"/>
      <c r="N144" s="299">
        <f t="shared" si="63"/>
        <v>0</v>
      </c>
      <c r="O144" s="270"/>
      <c r="P144" s="299">
        <f t="shared" si="64"/>
        <v>0</v>
      </c>
      <c r="Q144" s="270"/>
      <c r="R144" s="299">
        <f t="shared" si="65"/>
        <v>0</v>
      </c>
      <c r="S144" s="270"/>
      <c r="T144" s="299">
        <f t="shared" si="66"/>
        <v>0</v>
      </c>
      <c r="U144" s="270"/>
      <c r="V144" s="299">
        <f t="shared" si="67"/>
        <v>0</v>
      </c>
      <c r="W144" s="270"/>
      <c r="X144" s="299">
        <f t="shared" si="68"/>
        <v>0</v>
      </c>
      <c r="Y144" s="270"/>
      <c r="Z144" s="299">
        <f t="shared" si="69"/>
        <v>0</v>
      </c>
      <c r="AA144" s="270"/>
      <c r="AB144" s="299">
        <f t="shared" si="70"/>
        <v>0</v>
      </c>
      <c r="AC144" s="270"/>
      <c r="AD144" s="299">
        <f t="shared" si="71"/>
        <v>0</v>
      </c>
      <c r="AE144" s="272" t="s">
        <v>1138</v>
      </c>
      <c r="AF144" s="272" t="s">
        <v>1139</v>
      </c>
      <c r="AG144" s="273"/>
      <c r="AH144" s="252"/>
    </row>
    <row r="145" spans="1:34" ht="15" customHeight="1" x14ac:dyDescent="0.25">
      <c r="A145" s="323" t="s">
        <v>1140</v>
      </c>
      <c r="B145" s="305" t="s">
        <v>1141</v>
      </c>
      <c r="C145" s="306">
        <v>1</v>
      </c>
      <c r="D145" s="306">
        <v>4</v>
      </c>
      <c r="E145" s="306">
        <v>2</v>
      </c>
      <c r="F145" s="306">
        <v>3</v>
      </c>
      <c r="G145" s="270"/>
      <c r="H145" s="299">
        <f t="shared" si="60"/>
        <v>0</v>
      </c>
      <c r="I145" s="270"/>
      <c r="J145" s="299">
        <f t="shared" si="61"/>
        <v>0</v>
      </c>
      <c r="K145" s="270"/>
      <c r="L145" s="299">
        <f t="shared" si="62"/>
        <v>0</v>
      </c>
      <c r="M145" s="270"/>
      <c r="N145" s="299">
        <f t="shared" si="63"/>
        <v>0</v>
      </c>
      <c r="O145" s="270"/>
      <c r="P145" s="299">
        <f t="shared" si="64"/>
        <v>0</v>
      </c>
      <c r="Q145" s="270"/>
      <c r="R145" s="299">
        <f t="shared" si="65"/>
        <v>0</v>
      </c>
      <c r="S145" s="270"/>
      <c r="T145" s="299">
        <f t="shared" si="66"/>
        <v>0</v>
      </c>
      <c r="U145" s="270"/>
      <c r="V145" s="299">
        <f t="shared" si="67"/>
        <v>0</v>
      </c>
      <c r="W145" s="270"/>
      <c r="X145" s="299">
        <f t="shared" si="68"/>
        <v>0</v>
      </c>
      <c r="Y145" s="270"/>
      <c r="Z145" s="299">
        <f t="shared" si="69"/>
        <v>0</v>
      </c>
      <c r="AA145" s="270"/>
      <c r="AB145" s="299">
        <f t="shared" si="70"/>
        <v>0</v>
      </c>
      <c r="AC145" s="270"/>
      <c r="AD145" s="299">
        <f t="shared" si="71"/>
        <v>0</v>
      </c>
      <c r="AE145" s="272" t="s">
        <v>1142</v>
      </c>
      <c r="AF145" s="272" t="s">
        <v>1143</v>
      </c>
      <c r="AG145" s="273"/>
      <c r="AH145" s="252"/>
    </row>
    <row r="146" spans="1:34" ht="15" customHeight="1" x14ac:dyDescent="0.25">
      <c r="A146" s="323" t="s">
        <v>1144</v>
      </c>
      <c r="B146" s="305" t="s">
        <v>1145</v>
      </c>
      <c r="C146" s="306">
        <v>1</v>
      </c>
      <c r="D146" s="306">
        <v>4</v>
      </c>
      <c r="E146" s="306">
        <v>2</v>
      </c>
      <c r="F146" s="306">
        <v>3</v>
      </c>
      <c r="G146" s="270"/>
      <c r="H146" s="299">
        <f t="shared" si="60"/>
        <v>0</v>
      </c>
      <c r="I146" s="270"/>
      <c r="J146" s="299">
        <f t="shared" si="61"/>
        <v>0</v>
      </c>
      <c r="K146" s="270"/>
      <c r="L146" s="299">
        <f t="shared" si="62"/>
        <v>0</v>
      </c>
      <c r="M146" s="270"/>
      <c r="N146" s="299">
        <f t="shared" si="63"/>
        <v>0</v>
      </c>
      <c r="O146" s="270"/>
      <c r="P146" s="299">
        <f t="shared" si="64"/>
        <v>0</v>
      </c>
      <c r="Q146" s="270"/>
      <c r="R146" s="299">
        <f t="shared" si="65"/>
        <v>0</v>
      </c>
      <c r="S146" s="270"/>
      <c r="T146" s="299">
        <f t="shared" si="66"/>
        <v>0</v>
      </c>
      <c r="U146" s="270"/>
      <c r="V146" s="299">
        <f t="shared" si="67"/>
        <v>0</v>
      </c>
      <c r="W146" s="270"/>
      <c r="X146" s="299">
        <f t="shared" si="68"/>
        <v>0</v>
      </c>
      <c r="Y146" s="270"/>
      <c r="Z146" s="299">
        <f t="shared" si="69"/>
        <v>0</v>
      </c>
      <c r="AA146" s="270"/>
      <c r="AB146" s="299">
        <f t="shared" si="70"/>
        <v>0</v>
      </c>
      <c r="AC146" s="270"/>
      <c r="AD146" s="299">
        <f t="shared" si="71"/>
        <v>0</v>
      </c>
      <c r="AE146" s="272" t="s">
        <v>1146</v>
      </c>
      <c r="AF146" s="272" t="s">
        <v>1147</v>
      </c>
      <c r="AG146" s="273"/>
      <c r="AH146" s="252"/>
    </row>
    <row r="147" spans="1:34" ht="15" customHeight="1" x14ac:dyDescent="0.25">
      <c r="A147" s="323" t="s">
        <v>1148</v>
      </c>
      <c r="B147" s="305" t="s">
        <v>1149</v>
      </c>
      <c r="C147" s="306">
        <v>1</v>
      </c>
      <c r="D147" s="306">
        <v>4</v>
      </c>
      <c r="E147" s="306">
        <v>2</v>
      </c>
      <c r="F147" s="306">
        <v>3</v>
      </c>
      <c r="G147" s="270"/>
      <c r="H147" s="299">
        <f t="shared" si="60"/>
        <v>0</v>
      </c>
      <c r="I147" s="270"/>
      <c r="J147" s="299">
        <f t="shared" si="61"/>
        <v>0</v>
      </c>
      <c r="K147" s="270"/>
      <c r="L147" s="299">
        <f t="shared" si="62"/>
        <v>0</v>
      </c>
      <c r="M147" s="270"/>
      <c r="N147" s="299">
        <f t="shared" si="63"/>
        <v>0</v>
      </c>
      <c r="O147" s="270"/>
      <c r="P147" s="299">
        <f t="shared" si="64"/>
        <v>0</v>
      </c>
      <c r="Q147" s="270"/>
      <c r="R147" s="299">
        <f t="shared" si="65"/>
        <v>0</v>
      </c>
      <c r="S147" s="270"/>
      <c r="T147" s="299">
        <f t="shared" si="66"/>
        <v>0</v>
      </c>
      <c r="U147" s="270"/>
      <c r="V147" s="299">
        <f t="shared" si="67"/>
        <v>0</v>
      </c>
      <c r="W147" s="270"/>
      <c r="X147" s="299">
        <f t="shared" si="68"/>
        <v>0</v>
      </c>
      <c r="Y147" s="270"/>
      <c r="Z147" s="299">
        <f t="shared" si="69"/>
        <v>0</v>
      </c>
      <c r="AA147" s="270"/>
      <c r="AB147" s="299">
        <f t="shared" si="70"/>
        <v>0</v>
      </c>
      <c r="AC147" s="270"/>
      <c r="AD147" s="299">
        <f t="shared" si="71"/>
        <v>0</v>
      </c>
      <c r="AE147" s="272" t="s">
        <v>1150</v>
      </c>
      <c r="AF147" s="272" t="s">
        <v>1151</v>
      </c>
      <c r="AG147" s="273"/>
      <c r="AH147" s="252"/>
    </row>
    <row r="148" spans="1:34" ht="30" customHeight="1" x14ac:dyDescent="0.25">
      <c r="A148" s="323" t="s">
        <v>1152</v>
      </c>
      <c r="B148" s="305" t="s">
        <v>1153</v>
      </c>
      <c r="C148" s="306">
        <v>3</v>
      </c>
      <c r="D148" s="306">
        <v>10</v>
      </c>
      <c r="E148" s="306">
        <v>7</v>
      </c>
      <c r="F148" s="306">
        <v>10</v>
      </c>
      <c r="G148" s="270"/>
      <c r="H148" s="299">
        <f t="shared" si="60"/>
        <v>0</v>
      </c>
      <c r="I148" s="270"/>
      <c r="J148" s="299">
        <f t="shared" si="61"/>
        <v>0</v>
      </c>
      <c r="K148" s="270"/>
      <c r="L148" s="299">
        <f t="shared" si="62"/>
        <v>0</v>
      </c>
      <c r="M148" s="270"/>
      <c r="N148" s="299">
        <f t="shared" si="63"/>
        <v>0</v>
      </c>
      <c r="O148" s="270"/>
      <c r="P148" s="299">
        <f t="shared" si="64"/>
        <v>0</v>
      </c>
      <c r="Q148" s="270"/>
      <c r="R148" s="299">
        <f t="shared" si="65"/>
        <v>0</v>
      </c>
      <c r="S148" s="270"/>
      <c r="T148" s="299">
        <f t="shared" si="66"/>
        <v>0</v>
      </c>
      <c r="U148" s="270"/>
      <c r="V148" s="299">
        <f t="shared" si="67"/>
        <v>0</v>
      </c>
      <c r="W148" s="270"/>
      <c r="X148" s="299">
        <f t="shared" si="68"/>
        <v>0</v>
      </c>
      <c r="Y148" s="270"/>
      <c r="Z148" s="299">
        <f t="shared" si="69"/>
        <v>0</v>
      </c>
      <c r="AA148" s="270"/>
      <c r="AB148" s="299">
        <f t="shared" si="70"/>
        <v>0</v>
      </c>
      <c r="AC148" s="270"/>
      <c r="AD148" s="299">
        <f t="shared" si="71"/>
        <v>0</v>
      </c>
      <c r="AE148" s="272" t="s">
        <v>1154</v>
      </c>
      <c r="AF148" s="272" t="s">
        <v>1155</v>
      </c>
      <c r="AG148" s="273"/>
      <c r="AH148" s="252"/>
    </row>
    <row r="149" spans="1:34" ht="30" customHeight="1" x14ac:dyDescent="0.25">
      <c r="A149" s="323" t="s">
        <v>1156</v>
      </c>
      <c r="B149" s="305" t="s">
        <v>1157</v>
      </c>
      <c r="C149" s="306">
        <v>22</v>
      </c>
      <c r="D149" s="306">
        <v>130</v>
      </c>
      <c r="E149" s="306">
        <v>22</v>
      </c>
      <c r="F149" s="306">
        <v>100</v>
      </c>
      <c r="G149" s="270"/>
      <c r="H149" s="299">
        <f t="shared" si="60"/>
        <v>0</v>
      </c>
      <c r="I149" s="270"/>
      <c r="J149" s="299">
        <f t="shared" si="61"/>
        <v>0</v>
      </c>
      <c r="K149" s="270"/>
      <c r="L149" s="299">
        <f t="shared" si="62"/>
        <v>0</v>
      </c>
      <c r="M149" s="270"/>
      <c r="N149" s="299">
        <f t="shared" si="63"/>
        <v>0</v>
      </c>
      <c r="O149" s="270"/>
      <c r="P149" s="299">
        <f t="shared" si="64"/>
        <v>0</v>
      </c>
      <c r="Q149" s="270"/>
      <c r="R149" s="299">
        <f t="shared" si="65"/>
        <v>0</v>
      </c>
      <c r="S149" s="270"/>
      <c r="T149" s="299">
        <f t="shared" si="66"/>
        <v>0</v>
      </c>
      <c r="U149" s="270"/>
      <c r="V149" s="299">
        <f t="shared" si="67"/>
        <v>0</v>
      </c>
      <c r="W149" s="270"/>
      <c r="X149" s="299">
        <f t="shared" si="68"/>
        <v>0</v>
      </c>
      <c r="Y149" s="270"/>
      <c r="Z149" s="299">
        <f t="shared" si="69"/>
        <v>0</v>
      </c>
      <c r="AA149" s="270"/>
      <c r="AB149" s="299">
        <f t="shared" si="70"/>
        <v>0</v>
      </c>
      <c r="AC149" s="270"/>
      <c r="AD149" s="299">
        <f t="shared" si="71"/>
        <v>0</v>
      </c>
      <c r="AE149" s="272" t="s">
        <v>1158</v>
      </c>
      <c r="AF149" s="272" t="s">
        <v>1159</v>
      </c>
      <c r="AG149" s="273"/>
      <c r="AH149" s="252"/>
    </row>
    <row r="150" spans="1:34" ht="30" customHeight="1" x14ac:dyDescent="0.25">
      <c r="A150" s="323" t="s">
        <v>1160</v>
      </c>
      <c r="B150" s="305" t="s">
        <v>1161</v>
      </c>
      <c r="C150" s="306">
        <v>20</v>
      </c>
      <c r="D150" s="306">
        <v>60</v>
      </c>
      <c r="E150" s="306">
        <v>25</v>
      </c>
      <c r="F150" s="306">
        <v>60</v>
      </c>
      <c r="G150" s="270"/>
      <c r="H150" s="299">
        <f t="shared" si="60"/>
        <v>0</v>
      </c>
      <c r="I150" s="270"/>
      <c r="J150" s="299">
        <f t="shared" si="61"/>
        <v>0</v>
      </c>
      <c r="K150" s="270"/>
      <c r="L150" s="299">
        <f t="shared" si="62"/>
        <v>0</v>
      </c>
      <c r="M150" s="270"/>
      <c r="N150" s="299">
        <f t="shared" si="63"/>
        <v>0</v>
      </c>
      <c r="O150" s="270"/>
      <c r="P150" s="299">
        <f t="shared" si="64"/>
        <v>0</v>
      </c>
      <c r="Q150" s="270"/>
      <c r="R150" s="299">
        <f t="shared" si="65"/>
        <v>0</v>
      </c>
      <c r="S150" s="270"/>
      <c r="T150" s="299">
        <f t="shared" si="66"/>
        <v>0</v>
      </c>
      <c r="U150" s="270"/>
      <c r="V150" s="299">
        <f t="shared" si="67"/>
        <v>0</v>
      </c>
      <c r="W150" s="270"/>
      <c r="X150" s="299">
        <f t="shared" si="68"/>
        <v>0</v>
      </c>
      <c r="Y150" s="270"/>
      <c r="Z150" s="299">
        <f t="shared" si="69"/>
        <v>0</v>
      </c>
      <c r="AA150" s="270"/>
      <c r="AB150" s="299">
        <f t="shared" si="70"/>
        <v>0</v>
      </c>
      <c r="AC150" s="270"/>
      <c r="AD150" s="299">
        <f t="shared" si="71"/>
        <v>0</v>
      </c>
      <c r="AE150" s="272"/>
      <c r="AF150" s="272" t="s">
        <v>1162</v>
      </c>
      <c r="AG150" s="273"/>
      <c r="AH150" s="252"/>
    </row>
    <row r="151" spans="1:34" ht="15.75" customHeight="1" x14ac:dyDescent="0.25">
      <c r="A151" s="295"/>
      <c r="B151" s="283"/>
      <c r="C151" s="284"/>
      <c r="D151" s="284"/>
      <c r="E151" s="284"/>
      <c r="F151" s="284"/>
      <c r="G151" s="277"/>
      <c r="H151" s="301"/>
      <c r="I151" s="277"/>
      <c r="J151" s="301"/>
      <c r="K151" s="277"/>
      <c r="L151" s="301"/>
      <c r="M151" s="277"/>
      <c r="N151" s="301"/>
      <c r="O151" s="277"/>
      <c r="P151" s="301"/>
      <c r="Q151" s="277"/>
      <c r="R151" s="301"/>
      <c r="S151" s="277"/>
      <c r="T151" s="301"/>
      <c r="U151" s="277"/>
      <c r="V151" s="301"/>
      <c r="W151" s="277"/>
      <c r="X151" s="301"/>
      <c r="Y151" s="277"/>
      <c r="Z151" s="301"/>
      <c r="AA151" s="277"/>
      <c r="AB151" s="301"/>
      <c r="AC151" s="277"/>
      <c r="AD151" s="301"/>
      <c r="AE151" s="278"/>
      <c r="AF151" s="278"/>
      <c r="AG151" s="279"/>
      <c r="AH151" s="252"/>
    </row>
    <row r="152" spans="1:34" ht="15" customHeight="1" x14ac:dyDescent="0.25">
      <c r="A152" s="267"/>
      <c r="B152" s="268"/>
      <c r="C152" s="269"/>
      <c r="D152" s="269"/>
      <c r="E152" s="269"/>
      <c r="F152" s="269"/>
      <c r="G152" s="270"/>
      <c r="H152" s="299"/>
      <c r="I152" s="270"/>
      <c r="J152" s="299"/>
      <c r="K152" s="270"/>
      <c r="L152" s="299"/>
      <c r="M152" s="270"/>
      <c r="N152" s="299"/>
      <c r="O152" s="270"/>
      <c r="P152" s="299"/>
      <c r="Q152" s="270"/>
      <c r="R152" s="299"/>
      <c r="S152" s="270"/>
      <c r="T152" s="299"/>
      <c r="U152" s="270"/>
      <c r="V152" s="299"/>
      <c r="W152" s="270"/>
      <c r="X152" s="299"/>
      <c r="Y152" s="270"/>
      <c r="Z152" s="299"/>
      <c r="AA152" s="270"/>
      <c r="AB152" s="299"/>
      <c r="AC152" s="270"/>
      <c r="AD152" s="299"/>
      <c r="AE152" s="272"/>
      <c r="AF152" s="272"/>
      <c r="AG152" s="273"/>
      <c r="AH152" s="252"/>
    </row>
    <row r="153" spans="1:34" ht="15" customHeight="1" x14ac:dyDescent="0.25">
      <c r="A153" s="267"/>
      <c r="B153" s="268"/>
      <c r="C153" s="269"/>
      <c r="D153" s="269"/>
      <c r="E153" s="269"/>
      <c r="F153" s="269"/>
      <c r="G153" s="270"/>
      <c r="H153" s="299"/>
      <c r="I153" s="270"/>
      <c r="J153" s="299"/>
      <c r="K153" s="270"/>
      <c r="L153" s="299"/>
      <c r="M153" s="270"/>
      <c r="N153" s="299"/>
      <c r="O153" s="270"/>
      <c r="P153" s="299"/>
      <c r="Q153" s="270"/>
      <c r="R153" s="299"/>
      <c r="S153" s="270"/>
      <c r="T153" s="299"/>
      <c r="U153" s="270"/>
      <c r="V153" s="299"/>
      <c r="W153" s="270"/>
      <c r="X153" s="299"/>
      <c r="Y153" s="270"/>
      <c r="Z153" s="299"/>
      <c r="AA153" s="270"/>
      <c r="AB153" s="299"/>
      <c r="AC153" s="270"/>
      <c r="AD153" s="299"/>
      <c r="AE153" s="272"/>
      <c r="AF153" s="272"/>
      <c r="AG153" s="273"/>
      <c r="AH153" s="252"/>
    </row>
    <row r="154" spans="1:34" ht="15" customHeight="1" x14ac:dyDescent="0.25">
      <c r="A154" s="267"/>
      <c r="B154" s="268"/>
      <c r="C154" s="269"/>
      <c r="D154" s="269"/>
      <c r="E154" s="269"/>
      <c r="F154" s="269"/>
      <c r="G154" s="270"/>
      <c r="H154" s="299"/>
      <c r="I154" s="270"/>
      <c r="J154" s="299"/>
      <c r="K154" s="270"/>
      <c r="L154" s="299"/>
      <c r="M154" s="270"/>
      <c r="N154" s="299"/>
      <c r="O154" s="270"/>
      <c r="P154" s="299"/>
      <c r="Q154" s="270"/>
      <c r="R154" s="299"/>
      <c r="S154" s="270"/>
      <c r="T154" s="299"/>
      <c r="U154" s="270"/>
      <c r="V154" s="299"/>
      <c r="W154" s="270"/>
      <c r="X154" s="299"/>
      <c r="Y154" s="270"/>
      <c r="Z154" s="299"/>
      <c r="AA154" s="270"/>
      <c r="AB154" s="299"/>
      <c r="AC154" s="270"/>
      <c r="AD154" s="299"/>
      <c r="AE154" s="272"/>
      <c r="AF154" s="272"/>
      <c r="AG154" s="273"/>
      <c r="AH154" s="252"/>
    </row>
    <row r="155" spans="1:34" ht="15" customHeight="1" x14ac:dyDescent="0.25">
      <c r="A155" s="267"/>
      <c r="B155" s="268"/>
      <c r="C155" s="269"/>
      <c r="D155" s="269"/>
      <c r="E155" s="269"/>
      <c r="F155" s="269"/>
      <c r="G155" s="270"/>
      <c r="H155" s="299"/>
      <c r="I155" s="270"/>
      <c r="J155" s="299"/>
      <c r="K155" s="270"/>
      <c r="L155" s="299"/>
      <c r="M155" s="270"/>
      <c r="N155" s="299"/>
      <c r="O155" s="270"/>
      <c r="P155" s="299"/>
      <c r="Q155" s="270"/>
      <c r="R155" s="299"/>
      <c r="S155" s="270"/>
      <c r="T155" s="299"/>
      <c r="U155" s="270"/>
      <c r="V155" s="299"/>
      <c r="W155" s="270"/>
      <c r="X155" s="299"/>
      <c r="Y155" s="270"/>
      <c r="Z155" s="299"/>
      <c r="AA155" s="270"/>
      <c r="AB155" s="299"/>
      <c r="AC155" s="270"/>
      <c r="AD155" s="299"/>
      <c r="AE155" s="272"/>
      <c r="AF155" s="272"/>
      <c r="AG155" s="273"/>
      <c r="AH155" s="252"/>
    </row>
    <row r="156" spans="1:34" ht="15" customHeight="1" x14ac:dyDescent="0.25">
      <c r="A156" s="267"/>
      <c r="B156" s="268"/>
      <c r="C156" s="269"/>
      <c r="D156" s="269"/>
      <c r="E156" s="269"/>
      <c r="F156" s="269"/>
      <c r="G156" s="270"/>
      <c r="H156" s="299"/>
      <c r="I156" s="270"/>
      <c r="J156" s="299"/>
      <c r="K156" s="270"/>
      <c r="L156" s="299"/>
      <c r="M156" s="270"/>
      <c r="N156" s="299"/>
      <c r="O156" s="270"/>
      <c r="P156" s="299"/>
      <c r="Q156" s="270"/>
      <c r="R156" s="299"/>
      <c r="S156" s="270"/>
      <c r="T156" s="299"/>
      <c r="U156" s="270"/>
      <c r="V156" s="299"/>
      <c r="W156" s="270"/>
      <c r="X156" s="299"/>
      <c r="Y156" s="270"/>
      <c r="Z156" s="299"/>
      <c r="AA156" s="270"/>
      <c r="AB156" s="299"/>
      <c r="AC156" s="270"/>
      <c r="AD156" s="299"/>
      <c r="AE156" s="272"/>
      <c r="AF156" s="272"/>
      <c r="AG156" s="273"/>
      <c r="AH156" s="252"/>
    </row>
    <row r="157" spans="1:34" ht="15" customHeight="1" x14ac:dyDescent="0.25">
      <c r="A157" s="267"/>
      <c r="B157" s="268"/>
      <c r="C157" s="269"/>
      <c r="D157" s="269"/>
      <c r="E157" s="269"/>
      <c r="F157" s="269"/>
      <c r="G157" s="270"/>
      <c r="H157" s="299"/>
      <c r="I157" s="270"/>
      <c r="J157" s="299"/>
      <c r="K157" s="270"/>
      <c r="L157" s="299"/>
      <c r="M157" s="270"/>
      <c r="N157" s="299"/>
      <c r="O157" s="270"/>
      <c r="P157" s="299"/>
      <c r="Q157" s="270"/>
      <c r="R157" s="299"/>
      <c r="S157" s="270"/>
      <c r="T157" s="299"/>
      <c r="U157" s="270"/>
      <c r="V157" s="299"/>
      <c r="W157" s="270"/>
      <c r="X157" s="299"/>
      <c r="Y157" s="270"/>
      <c r="Z157" s="299"/>
      <c r="AA157" s="270"/>
      <c r="AB157" s="299"/>
      <c r="AC157" s="270"/>
      <c r="AD157" s="299"/>
      <c r="AE157" s="272"/>
      <c r="AF157" s="272"/>
      <c r="AG157" s="273"/>
      <c r="AH157" s="252"/>
    </row>
    <row r="158" spans="1:34" ht="15" customHeight="1" x14ac:dyDescent="0.25">
      <c r="A158" s="267"/>
      <c r="B158" s="268"/>
      <c r="C158" s="269"/>
      <c r="D158" s="269"/>
      <c r="E158" s="269"/>
      <c r="F158" s="269"/>
      <c r="G158" s="270"/>
      <c r="H158" s="299"/>
      <c r="I158" s="270"/>
      <c r="J158" s="299"/>
      <c r="K158" s="270"/>
      <c r="L158" s="299"/>
      <c r="M158" s="270"/>
      <c r="N158" s="299"/>
      <c r="O158" s="270"/>
      <c r="P158" s="299"/>
      <c r="Q158" s="270"/>
      <c r="R158" s="299"/>
      <c r="S158" s="270"/>
      <c r="T158" s="299"/>
      <c r="U158" s="270"/>
      <c r="V158" s="299"/>
      <c r="W158" s="270"/>
      <c r="X158" s="299"/>
      <c r="Y158" s="270"/>
      <c r="Z158" s="299"/>
      <c r="AA158" s="270"/>
      <c r="AB158" s="299"/>
      <c r="AC158" s="270"/>
      <c r="AD158" s="299"/>
      <c r="AE158" s="272"/>
      <c r="AF158" s="272"/>
      <c r="AG158" s="273"/>
      <c r="AH158" s="252"/>
    </row>
    <row r="159" spans="1:34" ht="15" customHeight="1" x14ac:dyDescent="0.25">
      <c r="A159" s="267"/>
      <c r="B159" s="268"/>
      <c r="C159" s="269"/>
      <c r="D159" s="269"/>
      <c r="E159" s="269"/>
      <c r="F159" s="269"/>
      <c r="G159" s="270"/>
      <c r="H159" s="299"/>
      <c r="I159" s="270"/>
      <c r="J159" s="299"/>
      <c r="K159" s="270"/>
      <c r="L159" s="299"/>
      <c r="M159" s="270"/>
      <c r="N159" s="299"/>
      <c r="O159" s="270"/>
      <c r="P159" s="299"/>
      <c r="Q159" s="270"/>
      <c r="R159" s="299"/>
      <c r="S159" s="270"/>
      <c r="T159" s="299"/>
      <c r="U159" s="270"/>
      <c r="V159" s="299"/>
      <c r="W159" s="270"/>
      <c r="X159" s="299"/>
      <c r="Y159" s="270"/>
      <c r="Z159" s="299"/>
      <c r="AA159" s="270"/>
      <c r="AB159" s="299"/>
      <c r="AC159" s="270"/>
      <c r="AD159" s="299"/>
      <c r="AE159" s="272"/>
      <c r="AF159" s="272"/>
      <c r="AG159" s="273"/>
      <c r="AH159" s="252"/>
    </row>
    <row r="160" spans="1:34" ht="15" customHeight="1" x14ac:dyDescent="0.25">
      <c r="A160" s="267"/>
      <c r="B160" s="268"/>
      <c r="C160" s="269"/>
      <c r="D160" s="269"/>
      <c r="E160" s="269"/>
      <c r="F160" s="269"/>
      <c r="G160" s="270"/>
      <c r="H160" s="299"/>
      <c r="I160" s="270"/>
      <c r="J160" s="299"/>
      <c r="K160" s="270"/>
      <c r="L160" s="299"/>
      <c r="M160" s="270"/>
      <c r="N160" s="299"/>
      <c r="O160" s="270"/>
      <c r="P160" s="299"/>
      <c r="Q160" s="270"/>
      <c r="R160" s="299"/>
      <c r="S160" s="270"/>
      <c r="T160" s="299"/>
      <c r="U160" s="270"/>
      <c r="V160" s="299"/>
      <c r="W160" s="270"/>
      <c r="X160" s="299"/>
      <c r="Y160" s="270"/>
      <c r="Z160" s="299"/>
      <c r="AA160" s="270"/>
      <c r="AB160" s="299"/>
      <c r="AC160" s="270"/>
      <c r="AD160" s="299"/>
      <c r="AE160" s="272"/>
      <c r="AF160" s="272"/>
      <c r="AG160" s="273"/>
      <c r="AH160" s="252"/>
    </row>
    <row r="161" spans="1:34" ht="15" customHeight="1" x14ac:dyDescent="0.25">
      <c r="A161" s="267"/>
      <c r="B161" s="268"/>
      <c r="C161" s="269"/>
      <c r="D161" s="269"/>
      <c r="E161" s="269"/>
      <c r="F161" s="269"/>
      <c r="G161" s="270"/>
      <c r="H161" s="299"/>
      <c r="I161" s="270"/>
      <c r="J161" s="299"/>
      <c r="K161" s="270"/>
      <c r="L161" s="299"/>
      <c r="M161" s="270"/>
      <c r="N161" s="299"/>
      <c r="O161" s="270"/>
      <c r="P161" s="299"/>
      <c r="Q161" s="270"/>
      <c r="R161" s="299"/>
      <c r="S161" s="270"/>
      <c r="T161" s="299"/>
      <c r="U161" s="270"/>
      <c r="V161" s="299"/>
      <c r="W161" s="270"/>
      <c r="X161" s="299"/>
      <c r="Y161" s="270"/>
      <c r="Z161" s="299"/>
      <c r="AA161" s="270"/>
      <c r="AB161" s="299"/>
      <c r="AC161" s="270"/>
      <c r="AD161" s="299"/>
      <c r="AE161" s="272"/>
      <c r="AF161" s="272"/>
      <c r="AG161" s="273"/>
      <c r="AH161" s="252"/>
    </row>
    <row r="162" spans="1:34" ht="15" customHeight="1" x14ac:dyDescent="0.25">
      <c r="A162" s="267"/>
      <c r="B162" s="268"/>
      <c r="C162" s="269"/>
      <c r="D162" s="269"/>
      <c r="E162" s="269"/>
      <c r="F162" s="269"/>
      <c r="G162" s="270"/>
      <c r="H162" s="299"/>
      <c r="I162" s="270"/>
      <c r="J162" s="299"/>
      <c r="K162" s="270"/>
      <c r="L162" s="299"/>
      <c r="M162" s="270"/>
      <c r="N162" s="299"/>
      <c r="O162" s="270"/>
      <c r="P162" s="299"/>
      <c r="Q162" s="270"/>
      <c r="R162" s="299"/>
      <c r="S162" s="270"/>
      <c r="T162" s="299"/>
      <c r="U162" s="270"/>
      <c r="V162" s="299"/>
      <c r="W162" s="270"/>
      <c r="X162" s="299"/>
      <c r="Y162" s="270"/>
      <c r="Z162" s="299"/>
      <c r="AA162" s="270"/>
      <c r="AB162" s="299"/>
      <c r="AC162" s="270"/>
      <c r="AD162" s="299"/>
      <c r="AE162" s="272"/>
      <c r="AF162" s="272"/>
      <c r="AG162" s="273"/>
      <c r="AH162" s="252"/>
    </row>
    <row r="163" spans="1:34" ht="15" customHeight="1" x14ac:dyDescent="0.25">
      <c r="A163" s="267"/>
      <c r="B163" s="268"/>
      <c r="C163" s="269"/>
      <c r="D163" s="269"/>
      <c r="E163" s="269"/>
      <c r="F163" s="269"/>
      <c r="G163" s="270"/>
      <c r="H163" s="299"/>
      <c r="I163" s="270"/>
      <c r="J163" s="299"/>
      <c r="K163" s="270"/>
      <c r="L163" s="299"/>
      <c r="M163" s="270"/>
      <c r="N163" s="299"/>
      <c r="O163" s="270"/>
      <c r="P163" s="299"/>
      <c r="Q163" s="270"/>
      <c r="R163" s="299"/>
      <c r="S163" s="270"/>
      <c r="T163" s="299"/>
      <c r="U163" s="270"/>
      <c r="V163" s="299"/>
      <c r="W163" s="270"/>
      <c r="X163" s="299"/>
      <c r="Y163" s="270"/>
      <c r="Z163" s="299"/>
      <c r="AA163" s="270"/>
      <c r="AB163" s="299"/>
      <c r="AC163" s="270"/>
      <c r="AD163" s="299"/>
      <c r="AE163" s="272"/>
      <c r="AF163" s="272"/>
      <c r="AG163" s="273"/>
      <c r="AH163" s="252"/>
    </row>
    <row r="164" spans="1:34" ht="15" customHeight="1" x14ac:dyDescent="0.25">
      <c r="A164" s="267"/>
      <c r="B164" s="268"/>
      <c r="C164" s="269"/>
      <c r="D164" s="269"/>
      <c r="E164" s="269"/>
      <c r="F164" s="269"/>
      <c r="G164" s="270"/>
      <c r="H164" s="299"/>
      <c r="I164" s="270"/>
      <c r="J164" s="299"/>
      <c r="K164" s="270"/>
      <c r="L164" s="299"/>
      <c r="M164" s="270"/>
      <c r="N164" s="299"/>
      <c r="O164" s="270"/>
      <c r="P164" s="299"/>
      <c r="Q164" s="270"/>
      <c r="R164" s="299"/>
      <c r="S164" s="270"/>
      <c r="T164" s="299"/>
      <c r="U164" s="270"/>
      <c r="V164" s="299"/>
      <c r="W164" s="270"/>
      <c r="X164" s="299"/>
      <c r="Y164" s="270"/>
      <c r="Z164" s="299"/>
      <c r="AA164" s="270"/>
      <c r="AB164" s="299"/>
      <c r="AC164" s="270"/>
      <c r="AD164" s="299"/>
      <c r="AE164" s="272"/>
      <c r="AF164" s="272"/>
      <c r="AG164" s="273"/>
      <c r="AH164" s="252"/>
    </row>
    <row r="165" spans="1:34" ht="15" customHeight="1" x14ac:dyDescent="0.25">
      <c r="A165" s="267"/>
      <c r="B165" s="268"/>
      <c r="C165" s="269"/>
      <c r="D165" s="269"/>
      <c r="E165" s="269"/>
      <c r="F165" s="269"/>
      <c r="G165" s="270"/>
      <c r="H165" s="299"/>
      <c r="I165" s="270"/>
      <c r="J165" s="299"/>
      <c r="K165" s="270"/>
      <c r="L165" s="299"/>
      <c r="M165" s="270"/>
      <c r="N165" s="299"/>
      <c r="O165" s="270"/>
      <c r="P165" s="299"/>
      <c r="Q165" s="270"/>
      <c r="R165" s="299"/>
      <c r="S165" s="270"/>
      <c r="T165" s="299"/>
      <c r="U165" s="270"/>
      <c r="V165" s="299"/>
      <c r="W165" s="270"/>
      <c r="X165" s="299"/>
      <c r="Y165" s="270"/>
      <c r="Z165" s="299"/>
      <c r="AA165" s="270"/>
      <c r="AB165" s="299"/>
      <c r="AC165" s="270"/>
      <c r="AD165" s="299"/>
      <c r="AE165" s="272"/>
      <c r="AF165" s="272"/>
      <c r="AG165" s="273"/>
      <c r="AH165" s="252"/>
    </row>
    <row r="166" spans="1:34" ht="15" customHeight="1" x14ac:dyDescent="0.25">
      <c r="A166" s="267"/>
      <c r="B166" s="268"/>
      <c r="C166" s="269"/>
      <c r="D166" s="269"/>
      <c r="E166" s="269"/>
      <c r="F166" s="269"/>
      <c r="G166" s="270"/>
      <c r="H166" s="299"/>
      <c r="I166" s="270"/>
      <c r="J166" s="299"/>
      <c r="K166" s="270"/>
      <c r="L166" s="299"/>
      <c r="M166" s="270"/>
      <c r="N166" s="299"/>
      <c r="O166" s="270"/>
      <c r="P166" s="299"/>
      <c r="Q166" s="270"/>
      <c r="R166" s="299"/>
      <c r="S166" s="270"/>
      <c r="T166" s="299"/>
      <c r="U166" s="270"/>
      <c r="V166" s="299"/>
      <c r="W166" s="270"/>
      <c r="X166" s="299"/>
      <c r="Y166" s="270"/>
      <c r="Z166" s="299"/>
      <c r="AA166" s="270"/>
      <c r="AB166" s="299"/>
      <c r="AC166" s="270"/>
      <c r="AD166" s="299"/>
      <c r="AE166" s="272"/>
      <c r="AF166" s="272"/>
      <c r="AG166" s="273"/>
      <c r="AH166" s="252"/>
    </row>
    <row r="167" spans="1:34" ht="15" customHeight="1" x14ac:dyDescent="0.25">
      <c r="A167" s="267"/>
      <c r="B167" s="268"/>
      <c r="C167" s="269"/>
      <c r="D167" s="269"/>
      <c r="E167" s="269"/>
      <c r="F167" s="269"/>
      <c r="G167" s="270"/>
      <c r="H167" s="299"/>
      <c r="I167" s="270"/>
      <c r="J167" s="299"/>
      <c r="K167" s="270"/>
      <c r="L167" s="299"/>
      <c r="M167" s="270"/>
      <c r="N167" s="299"/>
      <c r="O167" s="270"/>
      <c r="P167" s="299"/>
      <c r="Q167" s="270"/>
      <c r="R167" s="299"/>
      <c r="S167" s="270"/>
      <c r="T167" s="299"/>
      <c r="U167" s="270"/>
      <c r="V167" s="299"/>
      <c r="W167" s="270"/>
      <c r="X167" s="299"/>
      <c r="Y167" s="270"/>
      <c r="Z167" s="299"/>
      <c r="AA167" s="270"/>
      <c r="AB167" s="299"/>
      <c r="AC167" s="270"/>
      <c r="AD167" s="299"/>
      <c r="AE167" s="272"/>
      <c r="AF167" s="272"/>
      <c r="AG167" s="273"/>
      <c r="AH167" s="252"/>
    </row>
    <row r="168" spans="1:34" ht="15" customHeight="1" x14ac:dyDescent="0.25">
      <c r="A168" s="267"/>
      <c r="B168" s="268"/>
      <c r="C168" s="269"/>
      <c r="D168" s="269"/>
      <c r="E168" s="269"/>
      <c r="F168" s="269"/>
      <c r="G168" s="270"/>
      <c r="H168" s="299"/>
      <c r="I168" s="270"/>
      <c r="J168" s="299"/>
      <c r="K168" s="270"/>
      <c r="L168" s="299"/>
      <c r="M168" s="270"/>
      <c r="N168" s="299"/>
      <c r="O168" s="270"/>
      <c r="P168" s="299"/>
      <c r="Q168" s="270"/>
      <c r="R168" s="299"/>
      <c r="S168" s="270"/>
      <c r="T168" s="299"/>
      <c r="U168" s="270"/>
      <c r="V168" s="299"/>
      <c r="W168" s="270"/>
      <c r="X168" s="299"/>
      <c r="Y168" s="270"/>
      <c r="Z168" s="299"/>
      <c r="AA168" s="270"/>
      <c r="AB168" s="299"/>
      <c r="AC168" s="270"/>
      <c r="AD168" s="299"/>
      <c r="AE168" s="272"/>
      <c r="AF168" s="272"/>
      <c r="AG168" s="273"/>
      <c r="AH168" s="252"/>
    </row>
    <row r="169" spans="1:34" ht="15" customHeight="1" x14ac:dyDescent="0.25">
      <c r="A169" s="267"/>
      <c r="B169" s="268"/>
      <c r="C169" s="269"/>
      <c r="D169" s="269"/>
      <c r="E169" s="269"/>
      <c r="F169" s="269"/>
      <c r="G169" s="270"/>
      <c r="H169" s="299"/>
      <c r="I169" s="270"/>
      <c r="J169" s="299"/>
      <c r="K169" s="270"/>
      <c r="L169" s="299"/>
      <c r="M169" s="270"/>
      <c r="N169" s="299"/>
      <c r="O169" s="270"/>
      <c r="P169" s="299"/>
      <c r="Q169" s="270"/>
      <c r="R169" s="299"/>
      <c r="S169" s="270"/>
      <c r="T169" s="299"/>
      <c r="U169" s="270"/>
      <c r="V169" s="299"/>
      <c r="W169" s="270"/>
      <c r="X169" s="299"/>
      <c r="Y169" s="270"/>
      <c r="Z169" s="299"/>
      <c r="AA169" s="270"/>
      <c r="AB169" s="299"/>
      <c r="AC169" s="270"/>
      <c r="AD169" s="299"/>
      <c r="AE169" s="272"/>
      <c r="AF169" s="272"/>
      <c r="AG169" s="273"/>
      <c r="AH169" s="252"/>
    </row>
    <row r="170" spans="1:34" ht="15" customHeight="1" x14ac:dyDescent="0.25">
      <c r="A170" s="267"/>
      <c r="B170" s="268"/>
      <c r="C170" s="269"/>
      <c r="D170" s="269"/>
      <c r="E170" s="269"/>
      <c r="F170" s="269"/>
      <c r="G170" s="270"/>
      <c r="H170" s="299"/>
      <c r="I170" s="270"/>
      <c r="J170" s="299"/>
      <c r="K170" s="270"/>
      <c r="L170" s="299"/>
      <c r="M170" s="270"/>
      <c r="N170" s="299"/>
      <c r="O170" s="270"/>
      <c r="P170" s="299"/>
      <c r="Q170" s="270"/>
      <c r="R170" s="299"/>
      <c r="S170" s="270"/>
      <c r="T170" s="299"/>
      <c r="U170" s="270"/>
      <c r="V170" s="299"/>
      <c r="W170" s="270"/>
      <c r="X170" s="299"/>
      <c r="Y170" s="270"/>
      <c r="Z170" s="299"/>
      <c r="AA170" s="270"/>
      <c r="AB170" s="299"/>
      <c r="AC170" s="270"/>
      <c r="AD170" s="299"/>
      <c r="AE170" s="272"/>
      <c r="AF170" s="272"/>
      <c r="AG170" s="273"/>
      <c r="AH170" s="252"/>
    </row>
    <row r="171" spans="1:34" ht="15" customHeight="1" x14ac:dyDescent="0.25">
      <c r="A171" s="267"/>
      <c r="B171" s="268"/>
      <c r="C171" s="269"/>
      <c r="D171" s="269"/>
      <c r="E171" s="269"/>
      <c r="F171" s="269"/>
      <c r="G171" s="270"/>
      <c r="H171" s="299"/>
      <c r="I171" s="270"/>
      <c r="J171" s="299"/>
      <c r="K171" s="270"/>
      <c r="L171" s="299"/>
      <c r="M171" s="270"/>
      <c r="N171" s="299"/>
      <c r="O171" s="270"/>
      <c r="P171" s="299"/>
      <c r="Q171" s="270"/>
      <c r="R171" s="299"/>
      <c r="S171" s="270"/>
      <c r="T171" s="299"/>
      <c r="U171" s="270"/>
      <c r="V171" s="299"/>
      <c r="W171" s="270"/>
      <c r="X171" s="299"/>
      <c r="Y171" s="270"/>
      <c r="Z171" s="299"/>
      <c r="AA171" s="270"/>
      <c r="AB171" s="299"/>
      <c r="AC171" s="270"/>
      <c r="AD171" s="299"/>
      <c r="AE171" s="272"/>
      <c r="AF171" s="272"/>
      <c r="AG171" s="273"/>
      <c r="AH171" s="252"/>
    </row>
    <row r="172" spans="1:34" ht="15" customHeight="1" x14ac:dyDescent="0.25">
      <c r="A172" s="267"/>
      <c r="B172" s="268"/>
      <c r="C172" s="269"/>
      <c r="D172" s="269"/>
      <c r="E172" s="269"/>
      <c r="F172" s="269"/>
      <c r="G172" s="270"/>
      <c r="H172" s="299"/>
      <c r="I172" s="270"/>
      <c r="J172" s="299"/>
      <c r="K172" s="270"/>
      <c r="L172" s="299"/>
      <c r="M172" s="270"/>
      <c r="N172" s="299"/>
      <c r="O172" s="270"/>
      <c r="P172" s="299"/>
      <c r="Q172" s="270"/>
      <c r="R172" s="299"/>
      <c r="S172" s="270"/>
      <c r="T172" s="299"/>
      <c r="U172" s="270"/>
      <c r="V172" s="299"/>
      <c r="W172" s="270"/>
      <c r="X172" s="299"/>
      <c r="Y172" s="270"/>
      <c r="Z172" s="299"/>
      <c r="AA172" s="270"/>
      <c r="AB172" s="299"/>
      <c r="AC172" s="270"/>
      <c r="AD172" s="299"/>
      <c r="AE172" s="272"/>
      <c r="AF172" s="272"/>
      <c r="AG172" s="273"/>
      <c r="AH172" s="252"/>
    </row>
    <row r="173" spans="1:34" ht="15" customHeight="1" x14ac:dyDescent="0.25">
      <c r="A173" s="267"/>
      <c r="B173" s="268"/>
      <c r="C173" s="269"/>
      <c r="D173" s="269"/>
      <c r="E173" s="269"/>
      <c r="F173" s="269"/>
      <c r="G173" s="270"/>
      <c r="H173" s="299"/>
      <c r="I173" s="270"/>
      <c r="J173" s="299"/>
      <c r="K173" s="270"/>
      <c r="L173" s="299"/>
      <c r="M173" s="270"/>
      <c r="N173" s="299"/>
      <c r="O173" s="270"/>
      <c r="P173" s="299"/>
      <c r="Q173" s="270"/>
      <c r="R173" s="299"/>
      <c r="S173" s="270"/>
      <c r="T173" s="299"/>
      <c r="U173" s="270"/>
      <c r="V173" s="299"/>
      <c r="W173" s="270"/>
      <c r="X173" s="299"/>
      <c r="Y173" s="270"/>
      <c r="Z173" s="299"/>
      <c r="AA173" s="270"/>
      <c r="AB173" s="299"/>
      <c r="AC173" s="270"/>
      <c r="AD173" s="299"/>
      <c r="AE173" s="272"/>
      <c r="AF173" s="272"/>
      <c r="AG173" s="273"/>
      <c r="AH173" s="252"/>
    </row>
    <row r="174" spans="1:34" ht="15" customHeight="1" x14ac:dyDescent="0.25">
      <c r="A174" s="267"/>
      <c r="B174" s="268"/>
      <c r="C174" s="269"/>
      <c r="D174" s="269"/>
      <c r="E174" s="269"/>
      <c r="F174" s="269"/>
      <c r="G174" s="269"/>
      <c r="H174" s="299"/>
      <c r="I174" s="269"/>
      <c r="J174" s="299"/>
      <c r="K174" s="269"/>
      <c r="L174" s="271"/>
      <c r="M174" s="269"/>
      <c r="N174" s="299"/>
      <c r="O174" s="269"/>
      <c r="P174" s="299"/>
      <c r="Q174" s="269"/>
      <c r="R174" s="299"/>
      <c r="S174" s="269"/>
      <c r="T174" s="299"/>
      <c r="U174" s="269"/>
      <c r="V174" s="299"/>
      <c r="W174" s="269"/>
      <c r="X174" s="299"/>
      <c r="Y174" s="269"/>
      <c r="Z174" s="299"/>
      <c r="AA174" s="269"/>
      <c r="AB174" s="299"/>
      <c r="AC174" s="269"/>
      <c r="AD174" s="299"/>
      <c r="AE174" s="296"/>
      <c r="AF174" s="296"/>
      <c r="AG174" s="297"/>
      <c r="AH174" s="252"/>
    </row>
    <row r="175" spans="1:34" ht="54.75" customHeight="1" thickBot="1" x14ac:dyDescent="0.3">
      <c r="A175" s="642" t="s">
        <v>2705</v>
      </c>
      <c r="B175" s="643"/>
      <c r="C175" s="643"/>
      <c r="D175" s="643"/>
      <c r="E175" s="643"/>
      <c r="F175" s="643"/>
      <c r="G175" s="643"/>
      <c r="H175" s="643"/>
      <c r="I175" s="643"/>
      <c r="J175" s="643"/>
      <c r="K175" s="643"/>
      <c r="L175" s="643"/>
      <c r="M175" s="643"/>
      <c r="N175" s="643"/>
      <c r="O175" s="643"/>
      <c r="P175" s="643"/>
      <c r="Q175" s="643"/>
      <c r="R175" s="643"/>
      <c r="S175" s="643"/>
      <c r="T175" s="643"/>
      <c r="U175" s="643"/>
      <c r="V175" s="643"/>
      <c r="W175" s="643"/>
      <c r="X175" s="643"/>
      <c r="Y175" s="643"/>
      <c r="Z175" s="643"/>
      <c r="AA175" s="643"/>
      <c r="AB175" s="643"/>
      <c r="AC175" s="643"/>
      <c r="AD175" s="643"/>
      <c r="AE175" s="643"/>
      <c r="AF175" s="643"/>
      <c r="AG175" s="644"/>
      <c r="AH175" s="252"/>
    </row>
  </sheetData>
  <mergeCells count="24">
    <mergeCell ref="E5:F5"/>
    <mergeCell ref="G5:G6"/>
    <mergeCell ref="I5:I6"/>
    <mergeCell ref="Q5:Q6"/>
    <mergeCell ref="A5:A6"/>
    <mergeCell ref="K5:K6"/>
    <mergeCell ref="M5:M6"/>
    <mergeCell ref="O5:O6"/>
    <mergeCell ref="A175:AG175"/>
    <mergeCell ref="B3:F3"/>
    <mergeCell ref="B4:F4"/>
    <mergeCell ref="A1:AG1"/>
    <mergeCell ref="A2:AG2"/>
    <mergeCell ref="G3:AG3"/>
    <mergeCell ref="G4:AG4"/>
    <mergeCell ref="AE5:AF5"/>
    <mergeCell ref="AE6:AF6"/>
    <mergeCell ref="AC5:AC6"/>
    <mergeCell ref="Y5:Y6"/>
    <mergeCell ref="AA5:AA6"/>
    <mergeCell ref="W5:W6"/>
    <mergeCell ref="S5:S6"/>
    <mergeCell ref="U5:U6"/>
    <mergeCell ref="C5:D5"/>
  </mergeCells>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1263" priority="1" operator="lessThanOrEqual">
      <formula>0</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1262" priority="2" operator="notBetween">
      <formula>$C9</formula>
      <formula>$D9</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1261" priority="3" operator="notBetween">
      <formula>$E9</formula>
      <formula>$F9</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1260" priority="4" operator="between">
      <formula>$E$8</formula>
      <formula>$F$8</formula>
    </cfRule>
  </conditionalFormatting>
  <conditionalFormatting sqref="H39:H49">
    <cfRule type="cellIs" dxfId="1259" priority="5" operator="lessThanOrEqual">
      <formula>0</formula>
    </cfRule>
  </conditionalFormatting>
  <conditionalFormatting sqref="H39:H49">
    <cfRule type="cellIs" dxfId="1258" priority="6" operator="notBetween">
      <formula>$C39</formula>
      <formula>$D39</formula>
    </cfRule>
  </conditionalFormatting>
  <conditionalFormatting sqref="H39:H49">
    <cfRule type="cellIs" dxfId="1257" priority="7" operator="notBetween">
      <formula>$E39</formula>
      <formula>$F39</formula>
    </cfRule>
  </conditionalFormatting>
  <conditionalFormatting sqref="H39:H49">
    <cfRule type="cellIs" dxfId="1256" priority="8" operator="between">
      <formula>$E$8</formula>
      <formula>$F$8</formula>
    </cfRule>
  </conditionalFormatting>
  <conditionalFormatting sqref="L8">
    <cfRule type="cellIs" dxfId="1255" priority="9" operator="lessThanOrEqual">
      <formula>0</formula>
    </cfRule>
  </conditionalFormatting>
  <conditionalFormatting sqref="L8">
    <cfRule type="cellIs" dxfId="1254" priority="10" operator="notBetween">
      <formula>$C8</formula>
      <formula>$D8</formula>
    </cfRule>
  </conditionalFormatting>
  <conditionalFormatting sqref="L8">
    <cfRule type="cellIs" dxfId="1253" priority="11" operator="notBetween">
      <formula>$E8</formula>
      <formula>$F8</formula>
    </cfRule>
  </conditionalFormatting>
  <conditionalFormatting sqref="L8">
    <cfRule type="cellIs" dxfId="1252" priority="12" operator="between">
      <formula>$E$8</formula>
      <formula>$F$8</formula>
    </cfRule>
  </conditionalFormatting>
  <conditionalFormatting sqref="J39:J49">
    <cfRule type="cellIs" dxfId="1251" priority="13" operator="lessThanOrEqual">
      <formula>0</formula>
    </cfRule>
  </conditionalFormatting>
  <conditionalFormatting sqref="J39:J49">
    <cfRule type="cellIs" dxfId="1250" priority="14" operator="notBetween">
      <formula>$C39</formula>
      <formula>$D39</formula>
    </cfRule>
  </conditionalFormatting>
  <conditionalFormatting sqref="J39:J49">
    <cfRule type="cellIs" dxfId="1249" priority="15" operator="notBetween">
      <formula>$E39</formula>
      <formula>$F39</formula>
    </cfRule>
  </conditionalFormatting>
  <conditionalFormatting sqref="J39:J49">
    <cfRule type="cellIs" dxfId="1248" priority="16" operator="between">
      <formula>$E$8</formula>
      <formula>$F$8</formula>
    </cfRule>
  </conditionalFormatting>
  <conditionalFormatting sqref="L39:L49">
    <cfRule type="cellIs" dxfId="1247" priority="17" operator="lessThanOrEqual">
      <formula>0</formula>
    </cfRule>
  </conditionalFormatting>
  <conditionalFormatting sqref="L39:L49">
    <cfRule type="cellIs" dxfId="1246" priority="18" operator="notBetween">
      <formula>$C39</formula>
      <formula>$D39</formula>
    </cfRule>
  </conditionalFormatting>
  <conditionalFormatting sqref="L39:L49">
    <cfRule type="cellIs" dxfId="1245" priority="19" operator="notBetween">
      <formula>$E39</formula>
      <formula>$F39</formula>
    </cfRule>
  </conditionalFormatting>
  <conditionalFormatting sqref="L39:L49">
    <cfRule type="cellIs" dxfId="1244" priority="20" operator="between">
      <formula>$E$8</formula>
      <formula>$F$8</formula>
    </cfRule>
  </conditionalFormatting>
  <conditionalFormatting sqref="N8">
    <cfRule type="cellIs" dxfId="1243" priority="21" operator="lessThanOrEqual">
      <formula>0</formula>
    </cfRule>
  </conditionalFormatting>
  <conditionalFormatting sqref="N8">
    <cfRule type="cellIs" dxfId="1242" priority="22" operator="notBetween">
      <formula>$C8</formula>
      <formula>$D8</formula>
    </cfRule>
  </conditionalFormatting>
  <conditionalFormatting sqref="N8">
    <cfRule type="cellIs" dxfId="1241" priority="23" operator="notBetween">
      <formula>$E8</formula>
      <formula>$F8</formula>
    </cfRule>
  </conditionalFormatting>
  <conditionalFormatting sqref="N8">
    <cfRule type="cellIs" dxfId="1240" priority="24" operator="between">
      <formula>$E$8</formula>
      <formula>$F$8</formula>
    </cfRule>
  </conditionalFormatting>
  <conditionalFormatting sqref="N39:N49">
    <cfRule type="cellIs" dxfId="1239" priority="25" operator="lessThanOrEqual">
      <formula>0</formula>
    </cfRule>
  </conditionalFormatting>
  <conditionalFormatting sqref="N39:N49">
    <cfRule type="cellIs" dxfId="1238" priority="26" operator="notBetween">
      <formula>$C39</formula>
      <formula>$D39</formula>
    </cfRule>
  </conditionalFormatting>
  <conditionalFormatting sqref="N39:N49">
    <cfRule type="cellIs" dxfId="1237" priority="27" operator="notBetween">
      <formula>$E39</formula>
      <formula>$F39</formula>
    </cfRule>
  </conditionalFormatting>
  <conditionalFormatting sqref="N39:N49">
    <cfRule type="cellIs" dxfId="1236" priority="28" operator="between">
      <formula>$E$8</formula>
      <formula>$F$8</formula>
    </cfRule>
  </conditionalFormatting>
  <conditionalFormatting sqref="P8">
    <cfRule type="cellIs" dxfId="1235" priority="29" operator="lessThanOrEqual">
      <formula>0</formula>
    </cfRule>
  </conditionalFormatting>
  <conditionalFormatting sqref="P8">
    <cfRule type="cellIs" dxfId="1234" priority="30" operator="notBetween">
      <formula>$C8</formula>
      <formula>$D8</formula>
    </cfRule>
  </conditionalFormatting>
  <conditionalFormatting sqref="P8">
    <cfRule type="cellIs" dxfId="1233" priority="31" operator="notBetween">
      <formula>$E8</formula>
      <formula>$F8</formula>
    </cfRule>
  </conditionalFormatting>
  <conditionalFormatting sqref="P8">
    <cfRule type="cellIs" dxfId="1232" priority="32" operator="between">
      <formula>$E$8</formula>
      <formula>$F$8</formula>
    </cfRule>
  </conditionalFormatting>
  <conditionalFormatting sqref="P39:P49">
    <cfRule type="cellIs" dxfId="1231" priority="33" operator="lessThanOrEqual">
      <formula>0</formula>
    </cfRule>
  </conditionalFormatting>
  <conditionalFormatting sqref="P39:P49">
    <cfRule type="cellIs" dxfId="1230" priority="34" operator="notBetween">
      <formula>$C39</formula>
      <formula>$D39</formula>
    </cfRule>
  </conditionalFormatting>
  <conditionalFormatting sqref="P39:P49">
    <cfRule type="cellIs" dxfId="1229" priority="35" operator="notBetween">
      <formula>$E39</formula>
      <formula>$F39</formula>
    </cfRule>
  </conditionalFormatting>
  <conditionalFormatting sqref="P39:P49">
    <cfRule type="cellIs" dxfId="1228" priority="36" operator="between">
      <formula>$E$8</formula>
      <formula>$F$8</formula>
    </cfRule>
  </conditionalFormatting>
  <conditionalFormatting sqref="R8">
    <cfRule type="cellIs" dxfId="1227" priority="37" operator="lessThanOrEqual">
      <formula>0</formula>
    </cfRule>
  </conditionalFormatting>
  <conditionalFormatting sqref="R8">
    <cfRule type="cellIs" dxfId="1226" priority="38" operator="notBetween">
      <formula>$C8</formula>
      <formula>$D8</formula>
    </cfRule>
  </conditionalFormatting>
  <conditionalFormatting sqref="R8">
    <cfRule type="cellIs" dxfId="1225" priority="39" operator="notBetween">
      <formula>$E8</formula>
      <formula>$F8</formula>
    </cfRule>
  </conditionalFormatting>
  <conditionalFormatting sqref="R8">
    <cfRule type="cellIs" dxfId="1224" priority="40" operator="between">
      <formula>$E$8</formula>
      <formula>$F$8</formula>
    </cfRule>
  </conditionalFormatting>
  <conditionalFormatting sqref="R39:R49">
    <cfRule type="cellIs" dxfId="1223" priority="41" operator="lessThanOrEqual">
      <formula>0</formula>
    </cfRule>
  </conditionalFormatting>
  <conditionalFormatting sqref="R39:R49">
    <cfRule type="cellIs" dxfId="1222" priority="42" operator="notBetween">
      <formula>$C39</formula>
      <formula>$D39</formula>
    </cfRule>
  </conditionalFormatting>
  <conditionalFormatting sqref="R39:R49">
    <cfRule type="cellIs" dxfId="1221" priority="43" operator="notBetween">
      <formula>$E39</formula>
      <formula>$F39</formula>
    </cfRule>
  </conditionalFormatting>
  <conditionalFormatting sqref="R39:R49">
    <cfRule type="cellIs" dxfId="1220" priority="44" operator="between">
      <formula>$E$8</formula>
      <formula>$F$8</formula>
    </cfRule>
  </conditionalFormatting>
  <conditionalFormatting sqref="T8">
    <cfRule type="cellIs" dxfId="1219" priority="45" operator="lessThanOrEqual">
      <formula>0</formula>
    </cfRule>
  </conditionalFormatting>
  <conditionalFormatting sqref="T8">
    <cfRule type="cellIs" dxfId="1218" priority="46" operator="notBetween">
      <formula>$C8</formula>
      <formula>$D8</formula>
    </cfRule>
  </conditionalFormatting>
  <conditionalFormatting sqref="T8">
    <cfRule type="cellIs" dxfId="1217" priority="47" operator="notBetween">
      <formula>$E8</formula>
      <formula>$F8</formula>
    </cfRule>
  </conditionalFormatting>
  <conditionalFormatting sqref="T8">
    <cfRule type="cellIs" dxfId="1216" priority="48" operator="between">
      <formula>$E$8</formula>
      <formula>$F$8</formula>
    </cfRule>
  </conditionalFormatting>
  <conditionalFormatting sqref="T39:T49">
    <cfRule type="cellIs" dxfId="1215" priority="49" operator="lessThanOrEqual">
      <formula>0</formula>
    </cfRule>
  </conditionalFormatting>
  <conditionalFormatting sqref="T39:T49">
    <cfRule type="cellIs" dxfId="1214" priority="50" operator="notBetween">
      <formula>$C39</formula>
      <formula>$D39</formula>
    </cfRule>
  </conditionalFormatting>
  <conditionalFormatting sqref="T39:T49">
    <cfRule type="cellIs" dxfId="1213" priority="51" operator="notBetween">
      <formula>$E39</formula>
      <formula>$F39</formula>
    </cfRule>
  </conditionalFormatting>
  <conditionalFormatting sqref="T39:T49">
    <cfRule type="cellIs" dxfId="1212" priority="52" operator="between">
      <formula>$E$8</formula>
      <formula>$F$8</formula>
    </cfRule>
  </conditionalFormatting>
  <conditionalFormatting sqref="V8">
    <cfRule type="cellIs" dxfId="1211" priority="53" operator="lessThanOrEqual">
      <formula>0</formula>
    </cfRule>
  </conditionalFormatting>
  <conditionalFormatting sqref="V8">
    <cfRule type="cellIs" dxfId="1210" priority="54" operator="notBetween">
      <formula>$C8</formula>
      <formula>$D8</formula>
    </cfRule>
  </conditionalFormatting>
  <conditionalFormatting sqref="V8">
    <cfRule type="cellIs" dxfId="1209" priority="55" operator="notBetween">
      <formula>$E8</formula>
      <formula>$F8</formula>
    </cfRule>
  </conditionalFormatting>
  <conditionalFormatting sqref="V8">
    <cfRule type="cellIs" dxfId="1208" priority="56" operator="between">
      <formula>$E$8</formula>
      <formula>$F$8</formula>
    </cfRule>
  </conditionalFormatting>
  <conditionalFormatting sqref="V39:V49">
    <cfRule type="cellIs" dxfId="1207" priority="57" operator="lessThanOrEqual">
      <formula>0</formula>
    </cfRule>
  </conditionalFormatting>
  <conditionalFormatting sqref="V39:V49">
    <cfRule type="cellIs" dxfId="1206" priority="58" operator="notBetween">
      <formula>$C39</formula>
      <formula>$D39</formula>
    </cfRule>
  </conditionalFormatting>
  <conditionalFormatting sqref="V39:V49">
    <cfRule type="cellIs" dxfId="1205" priority="59" operator="notBetween">
      <formula>$E39</formula>
      <formula>$F39</formula>
    </cfRule>
  </conditionalFormatting>
  <conditionalFormatting sqref="V39:V49">
    <cfRule type="cellIs" dxfId="1204" priority="60" operator="between">
      <formula>$E$8</formula>
      <formula>$F$8</formula>
    </cfRule>
  </conditionalFormatting>
  <conditionalFormatting sqref="X8">
    <cfRule type="cellIs" dxfId="1203" priority="61" operator="lessThanOrEqual">
      <formula>0</formula>
    </cfRule>
  </conditionalFormatting>
  <conditionalFormatting sqref="X8">
    <cfRule type="cellIs" dxfId="1202" priority="62" operator="notBetween">
      <formula>$C8</formula>
      <formula>$D8</formula>
    </cfRule>
  </conditionalFormatting>
  <conditionalFormatting sqref="X8">
    <cfRule type="cellIs" dxfId="1201" priority="63" operator="notBetween">
      <formula>$E8</formula>
      <formula>$F8</formula>
    </cfRule>
  </conditionalFormatting>
  <conditionalFormatting sqref="X8">
    <cfRule type="cellIs" dxfId="1200" priority="64" operator="between">
      <formula>$E$8</formula>
      <formula>$F$8</formula>
    </cfRule>
  </conditionalFormatting>
  <conditionalFormatting sqref="X39:X49">
    <cfRule type="cellIs" dxfId="1199" priority="65" operator="lessThanOrEqual">
      <formula>0</formula>
    </cfRule>
  </conditionalFormatting>
  <conditionalFormatting sqref="X39:X49">
    <cfRule type="cellIs" dxfId="1198" priority="66" operator="notBetween">
      <formula>$C39</formula>
      <formula>$D39</formula>
    </cfRule>
  </conditionalFormatting>
  <conditionalFormatting sqref="X39:X49">
    <cfRule type="cellIs" dxfId="1197" priority="67" operator="notBetween">
      <formula>$E39</formula>
      <formula>$F39</formula>
    </cfRule>
  </conditionalFormatting>
  <conditionalFormatting sqref="X39:X49">
    <cfRule type="cellIs" dxfId="1196" priority="68" operator="between">
      <formula>$E$8</formula>
      <formula>$F$8</formula>
    </cfRule>
  </conditionalFormatting>
  <conditionalFormatting sqref="Z8">
    <cfRule type="cellIs" dxfId="1195" priority="69" operator="lessThanOrEqual">
      <formula>0</formula>
    </cfRule>
  </conditionalFormatting>
  <conditionalFormatting sqref="Z8">
    <cfRule type="cellIs" dxfId="1194" priority="70" operator="notBetween">
      <formula>$C8</formula>
      <formula>$D8</formula>
    </cfRule>
  </conditionalFormatting>
  <conditionalFormatting sqref="Z8">
    <cfRule type="cellIs" dxfId="1193" priority="71" operator="notBetween">
      <formula>$E8</formula>
      <formula>$F8</formula>
    </cfRule>
  </conditionalFormatting>
  <conditionalFormatting sqref="Z8">
    <cfRule type="cellIs" dxfId="1192" priority="72" operator="between">
      <formula>$E$8</formula>
      <formula>$F$8</formula>
    </cfRule>
  </conditionalFormatting>
  <conditionalFormatting sqref="Z39:Z49">
    <cfRule type="cellIs" dxfId="1191" priority="73" operator="lessThanOrEqual">
      <formula>0</formula>
    </cfRule>
  </conditionalFormatting>
  <conditionalFormatting sqref="Z39:Z49">
    <cfRule type="cellIs" dxfId="1190" priority="74" operator="notBetween">
      <formula>$C39</formula>
      <formula>$D39</formula>
    </cfRule>
  </conditionalFormatting>
  <conditionalFormatting sqref="Z39:Z49">
    <cfRule type="cellIs" dxfId="1189" priority="75" operator="notBetween">
      <formula>$E39</formula>
      <formula>$F39</formula>
    </cfRule>
  </conditionalFormatting>
  <conditionalFormatting sqref="Z39:Z49">
    <cfRule type="cellIs" dxfId="1188" priority="76" operator="between">
      <formula>$E$8</formula>
      <formula>$F$8</formula>
    </cfRule>
  </conditionalFormatting>
  <conditionalFormatting sqref="AB8">
    <cfRule type="cellIs" dxfId="1187" priority="77" operator="lessThanOrEqual">
      <formula>0</formula>
    </cfRule>
  </conditionalFormatting>
  <conditionalFormatting sqref="AB8">
    <cfRule type="cellIs" dxfId="1186" priority="78" operator="notBetween">
      <formula>$C8</formula>
      <formula>$D8</formula>
    </cfRule>
  </conditionalFormatting>
  <conditionalFormatting sqref="AB8">
    <cfRule type="cellIs" dxfId="1185" priority="79" operator="notBetween">
      <formula>$E8</formula>
      <formula>$F8</formula>
    </cfRule>
  </conditionalFormatting>
  <conditionalFormatting sqref="AB8">
    <cfRule type="cellIs" dxfId="1184" priority="80" operator="between">
      <formula>$E$8</formula>
      <formula>$F$8</formula>
    </cfRule>
  </conditionalFormatting>
  <conditionalFormatting sqref="AB39:AB49">
    <cfRule type="cellIs" dxfId="1183" priority="81" operator="lessThanOrEqual">
      <formula>0</formula>
    </cfRule>
  </conditionalFormatting>
  <conditionalFormatting sqref="AB39:AB49">
    <cfRule type="cellIs" dxfId="1182" priority="82" operator="notBetween">
      <formula>$C39</formula>
      <formula>$D39</formula>
    </cfRule>
  </conditionalFormatting>
  <conditionalFormatting sqref="AB39:AB49">
    <cfRule type="cellIs" dxfId="1181" priority="83" operator="notBetween">
      <formula>$E39</formula>
      <formula>$F39</formula>
    </cfRule>
  </conditionalFormatting>
  <conditionalFormatting sqref="AB39:AB49">
    <cfRule type="cellIs" dxfId="1180" priority="84" operator="between">
      <formula>$E$8</formula>
      <formula>$F$8</formula>
    </cfRule>
  </conditionalFormatting>
  <conditionalFormatting sqref="AD8">
    <cfRule type="cellIs" dxfId="1179" priority="85" operator="lessThanOrEqual">
      <formula>0</formula>
    </cfRule>
  </conditionalFormatting>
  <conditionalFormatting sqref="AD8">
    <cfRule type="cellIs" dxfId="1178" priority="86" operator="notBetween">
      <formula>$C8</formula>
      <formula>$D8</formula>
    </cfRule>
  </conditionalFormatting>
  <conditionalFormatting sqref="AD8">
    <cfRule type="cellIs" dxfId="1177" priority="87" operator="notBetween">
      <formula>$E8</formula>
      <formula>$F8</formula>
    </cfRule>
  </conditionalFormatting>
  <conditionalFormatting sqref="AD8">
    <cfRule type="cellIs" dxfId="1176" priority="88" operator="between">
      <formula>$E$8</formula>
      <formula>$F$8</formula>
    </cfRule>
  </conditionalFormatting>
  <conditionalFormatting sqref="AD39:AD49">
    <cfRule type="cellIs" dxfId="1175" priority="89" operator="lessThanOrEqual">
      <formula>0</formula>
    </cfRule>
  </conditionalFormatting>
  <conditionalFormatting sqref="AD39:AD49">
    <cfRule type="cellIs" dxfId="1174" priority="90" operator="notBetween">
      <formula>$C39</formula>
      <formula>$D39</formula>
    </cfRule>
  </conditionalFormatting>
  <conditionalFormatting sqref="AD39:AD49">
    <cfRule type="cellIs" dxfId="1173" priority="91" operator="notBetween">
      <formula>$E39</formula>
      <formula>$F39</formula>
    </cfRule>
  </conditionalFormatting>
  <conditionalFormatting sqref="AD39:AD49">
    <cfRule type="cellIs" dxfId="1172" priority="92" operator="between">
      <formula>$E$8</formula>
      <formula>$F$8</formula>
    </cfRule>
  </conditionalFormatting>
  <conditionalFormatting sqref="J8">
    <cfRule type="cellIs" dxfId="1171" priority="93" operator="lessThanOrEqual">
      <formula>0</formula>
    </cfRule>
  </conditionalFormatting>
  <conditionalFormatting sqref="J8">
    <cfRule type="cellIs" dxfId="1170" priority="94" operator="notBetween">
      <formula>$C8</formula>
      <formula>$D8</formula>
    </cfRule>
  </conditionalFormatting>
  <conditionalFormatting sqref="J8">
    <cfRule type="cellIs" dxfId="1169" priority="95" operator="notBetween">
      <formula>$E8</formula>
      <formula>$F8</formula>
    </cfRule>
  </conditionalFormatting>
  <conditionalFormatting sqref="J8">
    <cfRule type="cellIs" dxfId="1168" priority="96" operator="between">
      <formula>$E$8</formula>
      <formula>$F$8</formula>
    </cfRule>
  </conditionalFormatting>
  <conditionalFormatting sqref="H8">
    <cfRule type="cellIs" dxfId="1167" priority="97" operator="lessThanOrEqual">
      <formula>0</formula>
    </cfRule>
  </conditionalFormatting>
  <conditionalFormatting sqref="H8">
    <cfRule type="cellIs" dxfId="1166" priority="98" operator="notBetween">
      <formula>$C8</formula>
      <formula>$D8</formula>
    </cfRule>
  </conditionalFormatting>
  <conditionalFormatting sqref="H8">
    <cfRule type="cellIs" dxfId="1165" priority="99" operator="notBetween">
      <formula>$E8</formula>
      <formula>$F8</formula>
    </cfRule>
  </conditionalFormatting>
  <conditionalFormatting sqref="H8">
    <cfRule type="cellIs" dxfId="1164" priority="100" operator="between">
      <formula>$E$8</formula>
      <formula>$F$8</formula>
    </cfRule>
  </conditionalFormatting>
  <printOptions horizontalCentered="1"/>
  <pageMargins left="0.19685039370078741" right="0.19685039370078741" top="0.78740157480314965" bottom="0.78740157480314965" header="0.11811023622047245" footer="0.11811023622047245"/>
  <pageSetup scale="59" orientation="landscape"/>
  <headerFooter>
    <oddHeader>&amp;L&amp;G</oddHeader>
    <oddFooter>&amp;C&amp;"-,Bold"&amp;9&amp;K742332www.DrRitamarie.com &amp;"-,Regular"&amp;K000000
 © Dr. Ritamarie Loscalzo, MS, DC, CCN, DACBN, Institute of Nutritional Endocrinology (INE)
Page &amp;P of &amp;N</oddFooter>
  </headerFooter>
  <rowBreaks count="7" manualBreakCount="7">
    <brk id="12" max="32" man="1"/>
    <brk id="23" max="32" man="1"/>
    <brk id="37" max="32" man="1"/>
    <brk id="72" max="32" man="1"/>
    <brk id="90" max="32" man="1"/>
    <brk id="108" max="32" man="1"/>
    <brk id="140" max="32" man="1"/>
  </rowBreaks>
  <colBreaks count="2" manualBreakCount="2">
    <brk id="12" max="174" man="1"/>
    <brk id="26" max="174" man="1"/>
  </colBreaks>
  <drawing r:id="rId1"/>
  <legacyDrawingHF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1"/>
  <sheetViews>
    <sheetView workbookViewId="0">
      <pane ySplit="4" topLeftCell="A5" activePane="bottomLeft" state="frozen"/>
      <selection pane="bottomLeft" activeCell="H21" sqref="H21"/>
    </sheetView>
  </sheetViews>
  <sheetFormatPr defaultColWidth="17.28515625" defaultRowHeight="15.75" customHeight="1" x14ac:dyDescent="0.2"/>
  <cols>
    <col min="1" max="1" width="56.140625" style="5" customWidth="1"/>
    <col min="2" max="2" width="11.28515625" style="5" customWidth="1"/>
    <col min="3" max="4" width="7.85546875" style="5" customWidth="1"/>
    <col min="5" max="5" width="9.42578125" style="5" customWidth="1"/>
    <col min="6" max="6" width="8.42578125" style="5" customWidth="1"/>
    <col min="7" max="7" width="6.28515625" style="5" customWidth="1"/>
    <col min="8" max="8" width="5.42578125" style="5" customWidth="1"/>
    <col min="9" max="9" width="6.7109375" style="5" customWidth="1"/>
    <col min="10" max="10" width="5.7109375" style="5" customWidth="1"/>
    <col min="11" max="11" width="6.42578125" style="5" customWidth="1"/>
    <col min="12" max="12" width="5.7109375" style="5" customWidth="1"/>
    <col min="13" max="13" width="6.28515625" style="5" customWidth="1"/>
    <col min="14" max="14" width="5.42578125" style="5" customWidth="1"/>
    <col min="15" max="15" width="6.28515625" style="5" customWidth="1"/>
    <col min="16" max="16" width="5.7109375" style="5" customWidth="1"/>
    <col min="17" max="17" width="6.28515625" style="5" customWidth="1"/>
    <col min="18" max="18" width="5.7109375" style="5" customWidth="1"/>
    <col min="19" max="19" width="6.28515625" style="5" customWidth="1"/>
    <col min="20" max="20" width="5.7109375" style="5" customWidth="1"/>
    <col min="21" max="21" width="6.7109375" style="5" customWidth="1"/>
    <col min="22" max="22" width="5.7109375" style="5" customWidth="1"/>
    <col min="23" max="23" width="6.85546875" style="5" customWidth="1"/>
    <col min="24" max="24" width="5.7109375" style="5" customWidth="1"/>
    <col min="25" max="25" width="6.42578125" style="5" customWidth="1"/>
    <col min="26" max="26" width="5.7109375" style="5" customWidth="1"/>
    <col min="27" max="27" width="6.42578125" style="5" customWidth="1"/>
    <col min="28" max="28" width="5.7109375" style="5" customWidth="1"/>
    <col min="29" max="29" width="6.28515625" style="5" customWidth="1"/>
    <col min="30" max="30" width="5.7109375" style="5" customWidth="1"/>
    <col min="31" max="16384" width="17.28515625" style="5"/>
  </cols>
  <sheetData>
    <row r="1" spans="1:30" ht="34.5" customHeight="1" thickBot="1" x14ac:dyDescent="0.25">
      <c r="A1" s="668" t="s">
        <v>2715</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70"/>
    </row>
    <row r="2" spans="1:30" ht="23.25" customHeight="1" x14ac:dyDescent="0.2">
      <c r="A2" s="671" t="s">
        <v>1772</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3"/>
    </row>
    <row r="3" spans="1:30" ht="13.5" customHeight="1" x14ac:dyDescent="0.2">
      <c r="A3" s="219" t="s">
        <v>1773</v>
      </c>
      <c r="B3" s="193" t="s">
        <v>1774</v>
      </c>
      <c r="C3" s="680" t="s">
        <v>1775</v>
      </c>
      <c r="D3" s="541"/>
      <c r="E3" s="680" t="s">
        <v>1776</v>
      </c>
      <c r="F3" s="541"/>
      <c r="G3" s="677" t="str">
        <f>'Lab Results - U.S.'!G5</f>
        <v>DATE</v>
      </c>
      <c r="H3" s="541"/>
      <c r="I3" s="677" t="str">
        <f>'Lab Results - U.S.'!$H$5</f>
        <v>DATE</v>
      </c>
      <c r="J3" s="541"/>
      <c r="K3" s="677" t="str">
        <f>'Lab Results - U.S.'!$I$5</f>
        <v>DATE</v>
      </c>
      <c r="L3" s="541"/>
      <c r="M3" s="677" t="str">
        <f>'Lab Results - U.S.'!$J$5</f>
        <v>DATE</v>
      </c>
      <c r="N3" s="541"/>
      <c r="O3" s="677" t="str">
        <f>'Lab Results - U.S.'!$K$5</f>
        <v>DATE</v>
      </c>
      <c r="P3" s="541"/>
      <c r="Q3" s="677" t="str">
        <f>'Lab Results - U.S.'!$L$5</f>
        <v>DATE</v>
      </c>
      <c r="R3" s="541"/>
      <c r="S3" s="677" t="str">
        <f>'Lab Results - U.S.'!$M$5</f>
        <v>DATE</v>
      </c>
      <c r="T3" s="541"/>
      <c r="U3" s="677" t="str">
        <f>'Lab Results - U.S.'!$N$5</f>
        <v>DATE</v>
      </c>
      <c r="V3" s="541"/>
      <c r="W3" s="677" t="str">
        <f>'Lab Results - U.S.'!$O$5</f>
        <v>DATE</v>
      </c>
      <c r="X3" s="541"/>
      <c r="Y3" s="677" t="str">
        <f>'Lab Results - U.S.'!$P$5</f>
        <v>DATE</v>
      </c>
      <c r="Z3" s="541"/>
      <c r="AA3" s="677" t="str">
        <f>'Lab Results - U.S.'!$Q$5</f>
        <v>DATE</v>
      </c>
      <c r="AB3" s="541"/>
      <c r="AC3" s="677" t="str">
        <f>'Lab Results - U.S.'!$R$5</f>
        <v>DATE</v>
      </c>
      <c r="AD3" s="635"/>
    </row>
    <row r="4" spans="1:30" ht="15" customHeight="1" x14ac:dyDescent="0.2">
      <c r="A4" s="219"/>
      <c r="B4" s="193"/>
      <c r="C4" s="194" t="s">
        <v>1777</v>
      </c>
      <c r="D4" s="194" t="s">
        <v>1778</v>
      </c>
      <c r="E4" s="194" t="s">
        <v>1779</v>
      </c>
      <c r="F4" s="194" t="s">
        <v>1780</v>
      </c>
      <c r="G4" s="679" t="str">
        <f>'Lab Results - U.S.'!$G$7</f>
        <v>Results</v>
      </c>
      <c r="H4" s="541"/>
      <c r="I4" s="679" t="str">
        <f>'Lab Results - U.S.'!$G$7</f>
        <v>Results</v>
      </c>
      <c r="J4" s="541"/>
      <c r="K4" s="679" t="str">
        <f>'Lab Results - U.S.'!$G$7</f>
        <v>Results</v>
      </c>
      <c r="L4" s="541"/>
      <c r="M4" s="679" t="str">
        <f>'Lab Results - U.S.'!$G$7</f>
        <v>Results</v>
      </c>
      <c r="N4" s="541"/>
      <c r="O4" s="679" t="str">
        <f>'Lab Results - U.S.'!$G$7</f>
        <v>Results</v>
      </c>
      <c r="P4" s="541"/>
      <c r="Q4" s="679" t="str">
        <f>'Lab Results - U.S.'!$G$7</f>
        <v>Results</v>
      </c>
      <c r="R4" s="541"/>
      <c r="S4" s="679" t="str">
        <f>'Lab Results - U.S.'!$G$7</f>
        <v>Results</v>
      </c>
      <c r="T4" s="541"/>
      <c r="U4" s="679" t="str">
        <f>'Lab Results - U.S.'!$G$7</f>
        <v>Results</v>
      </c>
      <c r="V4" s="541"/>
      <c r="W4" s="679" t="str">
        <f>'Lab Results - U.S.'!$G$7</f>
        <v>Results</v>
      </c>
      <c r="X4" s="541"/>
      <c r="Y4" s="679" t="str">
        <f>'Lab Results - U.S.'!$G$7</f>
        <v>Results</v>
      </c>
      <c r="Z4" s="541"/>
      <c r="AA4" s="679" t="str">
        <f>'Lab Results - U.S.'!$G$7</f>
        <v>Results</v>
      </c>
      <c r="AB4" s="541"/>
      <c r="AC4" s="679" t="str">
        <f>'Lab Results - U.S.'!$G$7</f>
        <v>Results</v>
      </c>
      <c r="AD4" s="541"/>
    </row>
    <row r="5" spans="1:30" ht="15.75" customHeight="1" x14ac:dyDescent="0.2">
      <c r="A5" s="674" t="s">
        <v>19</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635"/>
    </row>
    <row r="6" spans="1:30" ht="15.75" customHeight="1" x14ac:dyDescent="0.2">
      <c r="A6" s="220" t="s">
        <v>1781</v>
      </c>
      <c r="B6" s="195" t="s">
        <v>1782</v>
      </c>
      <c r="C6" s="196">
        <v>8</v>
      </c>
      <c r="D6" s="196">
        <v>28</v>
      </c>
      <c r="E6" s="196">
        <v>13</v>
      </c>
      <c r="F6" s="196">
        <v>18</v>
      </c>
      <c r="G6" s="197">
        <f>'Lab Results - U.S.'!G11</f>
        <v>0</v>
      </c>
      <c r="H6" s="197">
        <f>(IF(AND(G6&gt;=$E6,G6&lt;=$F6),0,IF(G6=0,0,IF(G6&lt;$C6,2,IF(G6&gt;$D6,2,IF(G6&gt;=$C6,1,IF(G6&lt;=$D6,1)))))))</f>
        <v>0</v>
      </c>
      <c r="I6" s="197">
        <f>'Lab Results - U.S.'!H11</f>
        <v>0</v>
      </c>
      <c r="J6" s="197">
        <f>(IF(AND(I6&gt;=$E6,I6&lt;=$F6),0,IF(I6=0,0,IF(I6&lt;$C6,2,IF(I6&gt;$D6,2,IF(I6&gt;=$C6,1,IF(I6&lt;=$D6,1)))))))</f>
        <v>0</v>
      </c>
      <c r="K6" s="197">
        <f>'Lab Results - U.S.'!I11</f>
        <v>0</v>
      </c>
      <c r="L6" s="197">
        <f>(IF(AND(K6&gt;=$E6,K6&lt;=$F6),0,IF(K6=0,0,IF(K6&lt;$C6,2,IF(K6&gt;$D6,2,IF(K6&gt;=$C6,1,IF(K6&lt;=$D6,1)))))))</f>
        <v>0</v>
      </c>
      <c r="M6" s="197">
        <f>'Lab Results - U.S.'!J11</f>
        <v>0</v>
      </c>
      <c r="N6" s="197">
        <f>(IF(AND(M6&gt;=$E6,M6&lt;=$F6),0,IF(M6=0,0,IF(M6&lt;$C6,2,IF(M6&gt;$D6,2,IF(M6&gt;=$C6,1,IF(M6&lt;=$D6,1)))))))</f>
        <v>0</v>
      </c>
      <c r="O6" s="197">
        <f>'Lab Results - U.S.'!K11</f>
        <v>0</v>
      </c>
      <c r="P6" s="197">
        <f>(IF(AND(O6&gt;=$E6,O6&lt;=$F6),0,IF(O6=0,0,IF(O6&lt;$C6,2,IF(O6&gt;$D6,2,IF(O6&gt;=$C6,1,IF(O6&lt;=$D6,1)))))))</f>
        <v>0</v>
      </c>
      <c r="Q6" s="197">
        <f>'Lab Results - U.S.'!L11</f>
        <v>0</v>
      </c>
      <c r="R6" s="197">
        <f>(IF(AND(Q6&gt;=$E6,Q6&lt;=$F6),0,IF(Q6=0,0,IF(Q6&lt;$C6,2,IF(Q6&gt;$D6,2,IF(Q6&gt;=$C6,1,IF(Q6&lt;=$D6,1)))))))</f>
        <v>0</v>
      </c>
      <c r="S6" s="197">
        <f>'Lab Results - U.S.'!M11</f>
        <v>0</v>
      </c>
      <c r="T6" s="197">
        <f>(IF(AND(S6&gt;=$E6,S6&lt;=$F6),0,IF(S6=0,0,IF(S6&lt;$C6,2,IF(S6&gt;$D6,2,IF(S6&gt;=$C6,1,IF(S6&lt;=$D6,1)))))))</f>
        <v>0</v>
      </c>
      <c r="U6" s="197">
        <f>'Lab Results - U.S.'!N11</f>
        <v>0</v>
      </c>
      <c r="V6" s="197">
        <f>(IF(AND(U6&gt;=$E6,U6&lt;=$F6),0,IF(U6=0,0,IF(U6&lt;$C6,2,IF(U6&gt;$D6,2,IF(U6&gt;=$C6,1,IF(U6&lt;=$D6,1)))))))</f>
        <v>0</v>
      </c>
      <c r="W6" s="197">
        <f>'Lab Results - U.S.'!O11</f>
        <v>0</v>
      </c>
      <c r="X6" s="197">
        <f>(IF(AND(W6&gt;=$E6,W6&lt;=$F6),0,IF(W6=0,0,IF(W6&lt;$C6,2,IF(W6&gt;$D6,2,IF(W6&gt;=$C6,1,IF(W6&lt;=$D6,1)))))))</f>
        <v>0</v>
      </c>
      <c r="Y6" s="197">
        <f>'Lab Results - U.S.'!P11</f>
        <v>0</v>
      </c>
      <c r="Z6" s="197">
        <f>(IF(AND(Y6&gt;=$E6,Y6&lt;=$F6),0,IF(Y6=0,0,IF(Y6&lt;$C6,2,IF(Y6&gt;$D6,2,IF(Y6&gt;=$C6,1,IF(Y6&lt;=$D6,1)))))))</f>
        <v>0</v>
      </c>
      <c r="AA6" s="197">
        <f>'Lab Results - U.S.'!Q11</f>
        <v>0</v>
      </c>
      <c r="AB6" s="197">
        <f>(IF(AND(AA6&gt;=$E6,AA6&lt;=$F6),0,IF(AA6=0,0,IF(AA6&lt;$C6,2,IF(AA6&gt;$D6,2,IF(AA6&gt;=$C6,1,IF(AA6&lt;=$D6,1)))))))</f>
        <v>0</v>
      </c>
      <c r="AC6" s="197">
        <f>'Lab Results - U.S.'!R11</f>
        <v>0</v>
      </c>
      <c r="AD6" s="221">
        <f>(IF(AND(AC6&gt;=$E6,AC6&lt;=$F6),0,IF(AC6=0,0,IF(AC6&lt;$C6,2,IF(AC6&gt;$D6,2,IF(AC6&gt;=$C6,1,IF(AC6&lt;=$D6,1)))))))</f>
        <v>0</v>
      </c>
    </row>
    <row r="7" spans="1:30" ht="15.75" customHeight="1" x14ac:dyDescent="0.2">
      <c r="A7" s="222" t="s">
        <v>1783</v>
      </c>
      <c r="B7" s="198" t="s">
        <v>1784</v>
      </c>
      <c r="C7" s="199">
        <v>99</v>
      </c>
      <c r="D7" s="199">
        <v>111</v>
      </c>
      <c r="E7" s="199">
        <v>100</v>
      </c>
      <c r="F7" s="199">
        <v>106</v>
      </c>
      <c r="G7" s="200">
        <f>'Lab Results - U.S.'!G18</f>
        <v>0</v>
      </c>
      <c r="H7" s="200">
        <f>(IF(G7&gt;=$E7,0,IF(G7=0,0,IF(G7&lt;$C7,2,IF(G7&gt;=$C7,1,IF(G7&lt;=$D7,1))))))</f>
        <v>0</v>
      </c>
      <c r="I7" s="200">
        <f>'Lab Results - U.S.'!H18</f>
        <v>0</v>
      </c>
      <c r="J7" s="200">
        <f>(IF(I7&gt;=$E7,0,IF(I7=0,0,IF(I7&lt;$C7,2,IF(I7&gt;=$C7,1,IF(I7&lt;=$D7,1))))))</f>
        <v>0</v>
      </c>
      <c r="K7" s="200">
        <f>'Lab Results - U.S.'!I18</f>
        <v>0</v>
      </c>
      <c r="L7" s="200">
        <f>(IF(K7&gt;=$E7,0,IF(K7=0,0,IF(K7&lt;$C7,2,IF(K7&gt;=$C7,1,IF(K7&lt;=$D7,1))))))</f>
        <v>0</v>
      </c>
      <c r="M7" s="200">
        <f>'Lab Results - U.S.'!J18</f>
        <v>0</v>
      </c>
      <c r="N7" s="200">
        <f>(IF(M7&gt;=$E7,0,IF(M7=0,0,IF(M7&lt;$C7,2,IF(M7&gt;=$C7,1,IF(M7&lt;=$D7,1))))))</f>
        <v>0</v>
      </c>
      <c r="O7" s="200">
        <f>'Lab Results - U.S.'!K18</f>
        <v>0</v>
      </c>
      <c r="P7" s="200">
        <f>(IF(O7&gt;=$E7,0,IF(O7=0,0,IF(O7&lt;$C7,2,IF(O7&gt;=$C7,1,IF(O7&lt;=$D7,1))))))</f>
        <v>0</v>
      </c>
      <c r="Q7" s="200">
        <f>'Lab Results - U.S.'!L18</f>
        <v>0</v>
      </c>
      <c r="R7" s="200">
        <f>(IF(Q7&gt;=$E7,0,IF(Q7=0,0,IF(Q7&lt;$C7,2,IF(Q7&gt;=$C7,1,IF(Q7&lt;=$D7,1))))))</f>
        <v>0</v>
      </c>
      <c r="S7" s="200">
        <f>'Lab Results - U.S.'!M18</f>
        <v>0</v>
      </c>
      <c r="T7" s="200">
        <f>(IF(S7&gt;=$E7,0,IF(S7=0,0,IF(S7&lt;$C7,2,IF(S7&gt;=$C7,1,IF(S7&lt;=$D7,1))))))</f>
        <v>0</v>
      </c>
      <c r="U7" s="200">
        <f>'Lab Results - U.S.'!N18</f>
        <v>0</v>
      </c>
      <c r="V7" s="200">
        <f>(IF(U7&gt;=$E7,0,IF(U7=0,0,IF(U7&lt;$C7,2,IF(U7&gt;=$C7,1,IF(U7&lt;=$D7,1))))))</f>
        <v>0</v>
      </c>
      <c r="W7" s="200">
        <f>'Lab Results - U.S.'!O18</f>
        <v>0</v>
      </c>
      <c r="X7" s="200">
        <f>(IF(W7&gt;=$E7,0,IF(W7=0,0,IF(W7&lt;$C7,2,IF(W7&gt;=$C7,1,IF(W7&lt;=$D7,1))))))</f>
        <v>0</v>
      </c>
      <c r="Y7" s="200">
        <f>'Lab Results - U.S.'!P18</f>
        <v>0</v>
      </c>
      <c r="Z7" s="200">
        <f>(IF(Y7&gt;=$E7,0,IF(Y7=0,0,IF(Y7&lt;$C7,2,IF(Y7&gt;=$C7,1,IF(Y7&lt;=$D7,1))))))</f>
        <v>0</v>
      </c>
      <c r="AA7" s="200">
        <f>'Lab Results - U.S.'!Q18</f>
        <v>0</v>
      </c>
      <c r="AB7" s="200">
        <f>(IF(AA7&gt;=$E7,0,IF(AA7=0,0,IF(AA7&lt;$C7,2,IF(AA7&gt;=$C7,1,IF(AA7&lt;=$D7,1))))))</f>
        <v>0</v>
      </c>
      <c r="AC7" s="200">
        <f>'Lab Results - U.S.'!R18</f>
        <v>0</v>
      </c>
      <c r="AD7" s="223">
        <f>(IF(AC7&gt;=$E7,0,IF(AC7=0,0,IF(AC7&lt;$C7,2,IF(AC7&gt;=$C7,1,IF(AC7&lt;=$D7,1))))))</f>
        <v>0</v>
      </c>
    </row>
    <row r="8" spans="1:30" ht="15.75" customHeight="1" x14ac:dyDescent="0.2">
      <c r="A8" s="224" t="s">
        <v>1785</v>
      </c>
      <c r="B8" s="201" t="s">
        <v>1786</v>
      </c>
      <c r="C8" s="202">
        <v>19</v>
      </c>
      <c r="D8" s="202">
        <v>31</v>
      </c>
      <c r="E8" s="202">
        <v>25</v>
      </c>
      <c r="F8" s="202">
        <v>30</v>
      </c>
      <c r="G8" s="203">
        <f>'Lab Results - U.S.'!G19</f>
        <v>0</v>
      </c>
      <c r="H8" s="203">
        <f>(IF(AND(G8&gt;=$E8,G8&lt;=$F8),0,IF(G8=0,0,IF(G8&lt;$C8,0,IF(G8&gt;$D8,2,IF(G8&gt;=$C8,1,IF(G8&lt;=$D8,1)))))))</f>
        <v>0</v>
      </c>
      <c r="I8" s="203">
        <f>'Lab Results - U.S.'!H19</f>
        <v>0</v>
      </c>
      <c r="J8" s="203">
        <f>(IF(AND(I8&gt;=$E8,I8&lt;=$F8),0,IF(I8=0,0,IF(I8&lt;$C8,0,IF(I8&gt;$D8,2,IF(I8&gt;=$C8,1,IF(I8&lt;=$D8,1)))))))</f>
        <v>0</v>
      </c>
      <c r="K8" s="203">
        <f>'Lab Results - U.S.'!I19</f>
        <v>0</v>
      </c>
      <c r="L8" s="203">
        <f>(IF(AND(K8&gt;=$E8,K8&lt;=$F8),0,IF(K8=0,0,IF(K8&lt;$C8,0,IF(K8&gt;$D8,2,IF(K8&gt;=$C8,1,IF(K8&lt;=$D8,1)))))))</f>
        <v>0</v>
      </c>
      <c r="M8" s="203">
        <f>'Lab Results - U.S.'!J19</f>
        <v>0</v>
      </c>
      <c r="N8" s="203">
        <f>(IF(AND(M8&gt;=$E8,M8&lt;=$F8),0,IF(M8=0,0,IF(M8&lt;$C8,0,IF(M8&gt;$D8,2,IF(M8&gt;=$C8,1,IF(M8&lt;=$D8,1)))))))</f>
        <v>0</v>
      </c>
      <c r="O8" s="203">
        <f>'Lab Results - U.S.'!K19</f>
        <v>0</v>
      </c>
      <c r="P8" s="203">
        <f>(IF(AND(O8&gt;=$E8,O8&lt;=$F8),0,IF(O8=0,0,IF(O8&lt;$C8,0,IF(O8&gt;$D8,2,IF(O8&gt;=$C8,1,IF(O8&lt;=$D8,1)))))))</f>
        <v>0</v>
      </c>
      <c r="Q8" s="203">
        <f>'Lab Results - U.S.'!L19</f>
        <v>0</v>
      </c>
      <c r="R8" s="203">
        <f>(IF(AND(Q8&gt;=$E8,Q8&lt;=$F8),0,IF(Q8=0,0,IF(Q8&lt;$C8,0,IF(Q8&gt;$D8,2,IF(Q8&gt;=$C8,1,IF(Q8&lt;=$D8,1)))))))</f>
        <v>0</v>
      </c>
      <c r="S8" s="203">
        <f>'Lab Results - U.S.'!M19</f>
        <v>0</v>
      </c>
      <c r="T8" s="203">
        <f>(IF(AND(S8&gt;=$E8,S8&lt;=$F8),0,IF(S8=0,0,IF(S8&lt;$C8,0,IF(S8&gt;$D8,2,IF(S8&gt;=$C8,1,IF(S8&lt;=$D8,1)))))))</f>
        <v>0</v>
      </c>
      <c r="U8" s="203">
        <f>'Lab Results - U.S.'!N19</f>
        <v>0</v>
      </c>
      <c r="V8" s="203">
        <f>(IF(AND(U8&gt;=$E8,U8&lt;=$F8),0,IF(U8=0,0,IF(U8&lt;$C8,0,IF(U8&gt;$D8,2,IF(U8&gt;=$C8,1,IF(U8&lt;=$D8,1)))))))</f>
        <v>0</v>
      </c>
      <c r="W8" s="203">
        <f>'Lab Results - U.S.'!O19</f>
        <v>0</v>
      </c>
      <c r="X8" s="203">
        <f>(IF(AND(W8&gt;=$E8,W8&lt;=$F8),0,IF(W8=0,0,IF(W8&lt;$C8,0,IF(W8&gt;$D8,2,IF(W8&gt;=$C8,1,IF(W8&lt;=$D8,1)))))))</f>
        <v>0</v>
      </c>
      <c r="Y8" s="203">
        <f>'Lab Results - U.S.'!P19</f>
        <v>0</v>
      </c>
      <c r="Z8" s="203">
        <f>(IF(AND(Y8&gt;=$E8,Y8&lt;=$F8),0,IF(Y8=0,0,IF(Y8&lt;$C8,0,IF(Y8&gt;$D8,2,IF(Y8&gt;=$C8,1,IF(Y8&lt;=$D8,1)))))))</f>
        <v>0</v>
      </c>
      <c r="AA8" s="203">
        <f>'Lab Results - U.S.'!Q19</f>
        <v>0</v>
      </c>
      <c r="AB8" s="203">
        <f>(IF(AND(AA8&gt;=$E8,AA8&lt;=$F8),0,IF(AA8=0,0,IF(AA8&lt;$C8,0,IF(AA8&gt;$D8,2,IF(AA8&gt;=$C8,1,IF(AA8&lt;=$D8,1)))))))</f>
        <v>0</v>
      </c>
      <c r="AC8" s="203">
        <f>'Lab Results - U.S.'!R19</f>
        <v>0</v>
      </c>
      <c r="AD8" s="225">
        <f>(IF(AND(AC8&gt;=$E8,AC8&lt;=$F8),0,IF(AC8=0,0,IF(AC8&lt;$C8,0,IF(AC8&gt;$D8,2,IF(AC8&gt;=$C8,1,IF(AC8&lt;=$D8,1)))))))</f>
        <v>0</v>
      </c>
    </row>
    <row r="9" spans="1:30" ht="15.75" customHeight="1" x14ac:dyDescent="0.2">
      <c r="A9" s="222" t="s">
        <v>1787</v>
      </c>
      <c r="B9" s="198" t="s">
        <v>1788</v>
      </c>
      <c r="C9" s="199">
        <v>8.6999999999999993</v>
      </c>
      <c r="D9" s="199">
        <v>10.5</v>
      </c>
      <c r="E9" s="199">
        <v>9.1999999999999993</v>
      </c>
      <c r="F9" s="199">
        <v>10.1</v>
      </c>
      <c r="G9" s="200">
        <f>'Lab Results - U.S.'!G20</f>
        <v>0</v>
      </c>
      <c r="H9" s="200">
        <f>(IF(G9&gt;=$E9,0,IF(G9=0,0,IF(G9&lt;$C9,2,IF(G9&gt;=$C9,1,IF(G9&lt;=$D9,1))))))</f>
        <v>0</v>
      </c>
      <c r="I9" s="200">
        <f>'Lab Results - U.S.'!H20</f>
        <v>0</v>
      </c>
      <c r="J9" s="200">
        <f>(IF(I9&gt;=$E9,0,IF(I9=0,0,IF(I9&lt;$C9,2,IF(I9&gt;=$C9,1,IF(I9&lt;=$D9,1))))))</f>
        <v>0</v>
      </c>
      <c r="K9" s="200">
        <f>'Lab Results - U.S.'!I20</f>
        <v>0</v>
      </c>
      <c r="L9" s="200">
        <f>(IF(K9&gt;=$E9,0,IF(K9=0,0,IF(K9&lt;$C9,2,IF(K9&gt;=$C9,1,IF(K9&lt;=$D9,1))))))</f>
        <v>0</v>
      </c>
      <c r="M9" s="200">
        <f>'Lab Results - U.S.'!J20</f>
        <v>0</v>
      </c>
      <c r="N9" s="200">
        <f>(IF(M9&gt;=$E9,0,IF(M9=0,0,IF(M9&lt;$C9,2,IF(M9&gt;=$C9,1,IF(M9&lt;=$D9,1))))))</f>
        <v>0</v>
      </c>
      <c r="O9" s="200">
        <f>'Lab Results - U.S.'!K20</f>
        <v>0</v>
      </c>
      <c r="P9" s="200">
        <f>(IF(O9&gt;=$E9,0,IF(O9=0,0,IF(O9&lt;$C9,2,IF(O9&gt;=$C9,1,IF(O9&lt;=$D9,1))))))</f>
        <v>0</v>
      </c>
      <c r="Q9" s="200">
        <f>'Lab Results - U.S.'!L20</f>
        <v>0</v>
      </c>
      <c r="R9" s="200">
        <f>(IF(Q9&gt;=$E9,0,IF(Q9=0,0,IF(Q9&lt;$C9,2,IF(Q9&gt;=$C9,1,IF(Q9&lt;=$D9,1))))))</f>
        <v>0</v>
      </c>
      <c r="S9" s="200">
        <f>'Lab Results - U.S.'!M20</f>
        <v>0</v>
      </c>
      <c r="T9" s="200">
        <f>(IF(S9&gt;=$E9,0,IF(S9=0,0,IF(S9&lt;$C9,2,IF(S9&gt;=$C9,1,IF(S9&lt;=$D9,1))))))</f>
        <v>0</v>
      </c>
      <c r="U9" s="200">
        <f>'Lab Results - U.S.'!N20</f>
        <v>0</v>
      </c>
      <c r="V9" s="200">
        <f>(IF(U9&gt;=$E9,0,IF(U9=0,0,IF(U9&lt;$C9,2,IF(U9&gt;=$C9,1,IF(U9&lt;=$D9,1))))))</f>
        <v>0</v>
      </c>
      <c r="W9" s="200">
        <f>'Lab Results - U.S.'!O20</f>
        <v>0</v>
      </c>
      <c r="X9" s="200">
        <f>(IF(W9&gt;=$E9,0,IF(W9=0,0,IF(W9&lt;$C9,2,IF(W9&gt;=$C9,1,IF(W9&lt;=$D9,1))))))</f>
        <v>0</v>
      </c>
      <c r="Y9" s="200">
        <f>'Lab Results - U.S.'!P20</f>
        <v>0</v>
      </c>
      <c r="Z9" s="200">
        <f>(IF(Y9&gt;=$E9,0,IF(Y9=0,0,IF(Y9&lt;$C9,2,IF(Y9&gt;=$C9,1,IF(Y9&lt;=$D9,1))))))</f>
        <v>0</v>
      </c>
      <c r="AA9" s="200">
        <f>'Lab Results - U.S.'!Q20</f>
        <v>0</v>
      </c>
      <c r="AB9" s="200">
        <f>(IF(AA9&gt;=$E9,0,IF(AA9=0,0,IF(AA9&lt;$C9,2,IF(AA9&gt;=$C9,1,IF(AA9&lt;=$D9,1))))))</f>
        <v>0</v>
      </c>
      <c r="AC9" s="200">
        <f>'Lab Results - U.S.'!R20</f>
        <v>0</v>
      </c>
      <c r="AD9" s="223">
        <f>(IF(AC9&gt;=$E9,0,IF(AC9=0,0,IF(AC9&lt;$C9,2,IF(AC9&gt;=$C9,1,IF(AC9&lt;=$D9,1))))))</f>
        <v>0</v>
      </c>
    </row>
    <row r="10" spans="1:30" ht="15.75" customHeight="1" x14ac:dyDescent="0.2">
      <c r="A10" s="222" t="s">
        <v>1789</v>
      </c>
      <c r="B10" s="198" t="s">
        <v>1790</v>
      </c>
      <c r="C10" s="199">
        <v>2.2999999999999998</v>
      </c>
      <c r="D10" s="199">
        <v>4.8</v>
      </c>
      <c r="E10" s="199">
        <v>3.5</v>
      </c>
      <c r="F10" s="199">
        <v>4</v>
      </c>
      <c r="G10" s="200">
        <f>'Lab Results - U.S.'!G21</f>
        <v>0</v>
      </c>
      <c r="H10" s="200">
        <f>(IF(G10&gt;=$E10,0,IF(G10=0,0,IF(G10&lt;$C10,2,IF(G10&gt;=$C10,1,IF(G10&lt;=$D10,1))))))</f>
        <v>0</v>
      </c>
      <c r="I10" s="200">
        <f>'Lab Results - U.S.'!H21</f>
        <v>0</v>
      </c>
      <c r="J10" s="200">
        <f>(IF(I10&gt;=$E10,0,IF(I10=0,0,IF(I10&lt;$C10,2,IF(I10&gt;=$C10,1,IF(I10&lt;=$D10,1))))))</f>
        <v>0</v>
      </c>
      <c r="K10" s="200">
        <f>'Lab Results - U.S.'!I21</f>
        <v>0</v>
      </c>
      <c r="L10" s="200">
        <f>(IF(K10&gt;=$E10,0,IF(K10=0,0,IF(K10&lt;$C10,2,IF(K10&gt;=$C10,1,IF(K10&lt;=$D10,1))))))</f>
        <v>0</v>
      </c>
      <c r="M10" s="200">
        <f>'Lab Results - U.S.'!J21</f>
        <v>0</v>
      </c>
      <c r="N10" s="200">
        <f>(IF(M10&gt;=$E10,0,IF(M10=0,0,IF(M10&lt;$C10,2,IF(M10&gt;=$C10,1,IF(M10&lt;=$D10,1))))))</f>
        <v>0</v>
      </c>
      <c r="O10" s="200">
        <f>'Lab Results - U.S.'!K21</f>
        <v>0</v>
      </c>
      <c r="P10" s="200">
        <f>(IF(O10&gt;=$E10,0,IF(O10=0,0,IF(O10&lt;$C10,2,IF(O10&gt;=$C10,1,IF(O10&lt;=$D10,1))))))</f>
        <v>0</v>
      </c>
      <c r="Q10" s="200">
        <f>'Lab Results - U.S.'!L21</f>
        <v>0</v>
      </c>
      <c r="R10" s="200">
        <f>(IF(Q10&gt;=$E10,0,IF(Q10=0,0,IF(Q10&lt;$C10,2,IF(Q10&gt;=$C10,1,IF(Q10&lt;=$D10,1))))))</f>
        <v>0</v>
      </c>
      <c r="S10" s="200">
        <f>'Lab Results - U.S.'!M21</f>
        <v>0</v>
      </c>
      <c r="T10" s="200">
        <f>(IF(S10&gt;=$E10,0,IF(S10=0,0,IF(S10&lt;$C10,2,IF(S10&gt;=$C10,1,IF(S10&lt;=$D10,1))))))</f>
        <v>0</v>
      </c>
      <c r="U10" s="200">
        <f>'Lab Results - U.S.'!N21</f>
        <v>0</v>
      </c>
      <c r="V10" s="200">
        <f>(IF(U10&gt;=$E10,0,IF(U10=0,0,IF(U10&lt;$C10,2,IF(U10&gt;=$C10,1,IF(U10&lt;=$D10,1))))))</f>
        <v>0</v>
      </c>
      <c r="W10" s="200">
        <f>'Lab Results - U.S.'!O21</f>
        <v>0</v>
      </c>
      <c r="X10" s="200">
        <f>(IF(W10&gt;=$E10,0,IF(W10=0,0,IF(W10&lt;$C10,2,IF(W10&gt;=$C10,1,IF(W10&lt;=$D10,1))))))</f>
        <v>0</v>
      </c>
      <c r="Y10" s="200">
        <f>'Lab Results - U.S.'!P21</f>
        <v>0</v>
      </c>
      <c r="Z10" s="200">
        <f>(IF(Y10&gt;=$E10,0,IF(Y10=0,0,IF(Y10&lt;$C10,2,IF(Y10&gt;=$C10,1,IF(Y10&lt;=$D10,1))))))</f>
        <v>0</v>
      </c>
      <c r="AA10" s="200">
        <f>'Lab Results - U.S.'!Q21</f>
        <v>0</v>
      </c>
      <c r="AB10" s="200">
        <f>(IF(AA10&gt;=$E10,0,IF(AA10=0,0,IF(AA10&lt;$C10,2,IF(AA10&gt;=$C10,1,IF(AA10&lt;=$D10,1))))))</f>
        <v>0</v>
      </c>
      <c r="AC10" s="200">
        <f>'Lab Results - U.S.'!R21</f>
        <v>0</v>
      </c>
      <c r="AD10" s="223">
        <f>(IF(AC10&gt;=$E10,0,IF(AC10=0,0,IF(AC10&lt;$C10,2,IF(AC10&gt;=$C10,1,IF(AC10&lt;=$D10,1))))))</f>
        <v>0</v>
      </c>
    </row>
    <row r="11" spans="1:30" ht="15.75" customHeight="1" x14ac:dyDescent="0.2">
      <c r="A11" s="222" t="s">
        <v>1791</v>
      </c>
      <c r="B11" s="198" t="s">
        <v>1792</v>
      </c>
      <c r="C11" s="199">
        <v>6.2</v>
      </c>
      <c r="D11" s="199">
        <v>8.3000000000000007</v>
      </c>
      <c r="E11" s="199">
        <v>6.9</v>
      </c>
      <c r="F11" s="199">
        <v>7.4</v>
      </c>
      <c r="G11" s="200">
        <f>'Lab Results - U.S.'!G22</f>
        <v>0</v>
      </c>
      <c r="H11" s="200">
        <f>(IF(G11&gt;=$E11,0,IF(G11=0,0,IF(G11&lt;$C11,2,IF(G11&gt;=$C11,1,IF(G11&lt;=$D11,1))))))</f>
        <v>0</v>
      </c>
      <c r="I11" s="200">
        <f>'Lab Results - U.S.'!H22</f>
        <v>0</v>
      </c>
      <c r="J11" s="200">
        <f>(IF(I11&gt;=$E11,0,IF(I11=0,0,IF(I11&lt;$C11,2,IF(I11&gt;=$C11,1,IF(I11&lt;=$D11,1))))))</f>
        <v>0</v>
      </c>
      <c r="K11" s="200">
        <f>'Lab Results - U.S.'!I22</f>
        <v>0</v>
      </c>
      <c r="L11" s="200">
        <f>(IF(K11&gt;=$E11,0,IF(K11=0,0,IF(K11&lt;$C11,2,IF(K11&gt;=$C11,1,IF(K11&lt;=$D11,1))))))</f>
        <v>0</v>
      </c>
      <c r="M11" s="200">
        <f>'Lab Results - U.S.'!J22</f>
        <v>0</v>
      </c>
      <c r="N11" s="200">
        <f>(IF(M11&gt;=$E11,0,IF(M11=0,0,IF(M11&lt;$C11,2,IF(M11&gt;=$C11,1,IF(M11&lt;=$D11,1))))))</f>
        <v>0</v>
      </c>
      <c r="O11" s="200">
        <f>'Lab Results - U.S.'!K22</f>
        <v>0</v>
      </c>
      <c r="P11" s="200">
        <f>(IF(O11&gt;=$E11,0,IF(O11=0,0,IF(O11&lt;$C11,2,IF(O11&gt;=$C11,1,IF(O11&lt;=$D11,1))))))</f>
        <v>0</v>
      </c>
      <c r="Q11" s="200">
        <f>'Lab Results - U.S.'!L22</f>
        <v>0</v>
      </c>
      <c r="R11" s="200">
        <f>(IF(Q11&gt;=$E11,0,IF(Q11=0,0,IF(Q11&lt;$C11,2,IF(Q11&gt;=$C11,1,IF(Q11&lt;=$D11,1))))))</f>
        <v>0</v>
      </c>
      <c r="S11" s="200">
        <f>'Lab Results - U.S.'!M22</f>
        <v>0</v>
      </c>
      <c r="T11" s="200">
        <f>(IF(S11&gt;=$E11,0,IF(S11=0,0,IF(S11&lt;$C11,2,IF(S11&gt;=$C11,1,IF(S11&lt;=$D11,1))))))</f>
        <v>0</v>
      </c>
      <c r="U11" s="200">
        <f>'Lab Results - U.S.'!N22</f>
        <v>0</v>
      </c>
      <c r="V11" s="200">
        <f>(IF(U11&gt;=$E11,0,IF(U11=0,0,IF(U11&lt;$C11,2,IF(U11&gt;=$C11,1,IF(U11&lt;=$D11,1))))))</f>
        <v>0</v>
      </c>
      <c r="W11" s="200">
        <f>'Lab Results - U.S.'!O22</f>
        <v>0</v>
      </c>
      <c r="X11" s="200">
        <f>(IF(W11&gt;=$E11,0,IF(W11=0,0,IF(W11&lt;$C11,2,IF(W11&gt;=$C11,1,IF(W11&lt;=$D11,1))))))</f>
        <v>0</v>
      </c>
      <c r="Y11" s="200">
        <f>'Lab Results - U.S.'!P22</f>
        <v>0</v>
      </c>
      <c r="Z11" s="200">
        <f>(IF(Y11&gt;=$E11,0,IF(Y11=0,0,IF(Y11&lt;$C11,2,IF(Y11&gt;=$C11,1,IF(Y11&lt;=$D11,1))))))</f>
        <v>0</v>
      </c>
      <c r="AA11" s="200">
        <f>'Lab Results - U.S.'!Q22</f>
        <v>0</v>
      </c>
      <c r="AB11" s="200">
        <f>(IF(AA11&gt;=$E11,0,IF(AA11=0,0,IF(AA11&lt;$C11,2,IF(AA11&gt;=$C11,1,IF(AA11&lt;=$D11,1))))))</f>
        <v>0</v>
      </c>
      <c r="AC11" s="200">
        <f>'Lab Results - U.S.'!R22</f>
        <v>0</v>
      </c>
      <c r="AD11" s="223">
        <f>(IF(AC11&gt;=$E11,0,IF(AC11=0,0,IF(AC11&lt;$C11,2,IF(AC11&gt;=$C11,1,IF(AC11&lt;=$D11,1))))))</f>
        <v>0</v>
      </c>
    </row>
    <row r="12" spans="1:30" ht="15.75" customHeight="1" x14ac:dyDescent="0.2">
      <c r="A12" s="222" t="s">
        <v>1793</v>
      </c>
      <c r="B12" s="198" t="s">
        <v>1794</v>
      </c>
      <c r="C12" s="199">
        <v>3.8</v>
      </c>
      <c r="D12" s="199">
        <v>5</v>
      </c>
      <c r="E12" s="199">
        <v>4</v>
      </c>
      <c r="F12" s="199">
        <v>5</v>
      </c>
      <c r="G12" s="200">
        <f>'Lab Results - U.S.'!G23</f>
        <v>0</v>
      </c>
      <c r="H12" s="200">
        <f>(IF(G12&gt;=$E12,0,IF(G12=0,0,IF(G12&lt;$C12,2,IF(G12&gt;=$C12,1,IF(G12&lt;=$D12,1))))))</f>
        <v>0</v>
      </c>
      <c r="I12" s="200">
        <f>'Lab Results - U.S.'!H23</f>
        <v>0</v>
      </c>
      <c r="J12" s="200">
        <f>(IF(I12&gt;=$E12,0,IF(I12=0,0,IF(I12&lt;$C12,2,IF(I12&gt;=$C12,1,IF(I12&lt;=$D12,1))))))</f>
        <v>0</v>
      </c>
      <c r="K12" s="200">
        <f>'Lab Results - U.S.'!I23</f>
        <v>0</v>
      </c>
      <c r="L12" s="200">
        <f>(IF(K12&gt;=$E12,0,IF(K12=0,0,IF(K12&lt;$C12,2,IF(K12&gt;=$C12,1,IF(K12&lt;=$D12,1))))))</f>
        <v>0</v>
      </c>
      <c r="M12" s="200">
        <f>'Lab Results - U.S.'!J23</f>
        <v>0</v>
      </c>
      <c r="N12" s="200">
        <f>(IF(M12&gt;=$E12,0,IF(M12=0,0,IF(M12&lt;$C12,2,IF(M12&gt;=$C12,1,IF(M12&lt;=$D12,1))))))</f>
        <v>0</v>
      </c>
      <c r="O12" s="200">
        <f>'Lab Results - U.S.'!K23</f>
        <v>0</v>
      </c>
      <c r="P12" s="200">
        <f>(IF(O12&gt;=$E12,0,IF(O12=0,0,IF(O12&lt;$C12,2,IF(O12&gt;=$C12,1,IF(O12&lt;=$D12,1))))))</f>
        <v>0</v>
      </c>
      <c r="Q12" s="200">
        <f>'Lab Results - U.S.'!L23</f>
        <v>0</v>
      </c>
      <c r="R12" s="200">
        <f>(IF(Q12&gt;=$E12,0,IF(Q12=0,0,IF(Q12&lt;$C12,2,IF(Q12&gt;=$C12,1,IF(Q12&lt;=$D12,1))))))</f>
        <v>0</v>
      </c>
      <c r="S12" s="200">
        <f>'Lab Results - U.S.'!M23</f>
        <v>0</v>
      </c>
      <c r="T12" s="200">
        <f>(IF(S12&gt;=$E12,0,IF(S12=0,0,IF(S12&lt;$C12,2,IF(S12&gt;=$C12,1,IF(S12&lt;=$D12,1))))))</f>
        <v>0</v>
      </c>
      <c r="U12" s="200">
        <f>'Lab Results - U.S.'!N23</f>
        <v>0</v>
      </c>
      <c r="V12" s="200">
        <f>(IF(U12&gt;=$E12,0,IF(U12=0,0,IF(U12&lt;$C12,2,IF(U12&gt;=$C12,1,IF(U12&lt;=$D12,1))))))</f>
        <v>0</v>
      </c>
      <c r="W12" s="200">
        <f>'Lab Results - U.S.'!O23</f>
        <v>0</v>
      </c>
      <c r="X12" s="200">
        <f>(IF(W12&gt;=$E12,0,IF(W12=0,0,IF(W12&lt;$C12,2,IF(W12&gt;=$C12,1,IF(W12&lt;=$D12,1))))))</f>
        <v>0</v>
      </c>
      <c r="Y12" s="200">
        <f>'Lab Results - U.S.'!P23</f>
        <v>0</v>
      </c>
      <c r="Z12" s="200">
        <f>(IF(Y12&gt;=$E12,0,IF(Y12=0,0,IF(Y12&lt;$C12,2,IF(Y12&gt;=$C12,1,IF(Y12&lt;=$D12,1))))))</f>
        <v>0</v>
      </c>
      <c r="AA12" s="200">
        <f>'Lab Results - U.S.'!Q23</f>
        <v>0</v>
      </c>
      <c r="AB12" s="200">
        <f>(IF(AA12&gt;=$E12,0,IF(AA12=0,0,IF(AA12&lt;$C12,2,IF(AA12&gt;=$C12,1,IF(AA12&lt;=$D12,1))))))</f>
        <v>0</v>
      </c>
      <c r="AC12" s="200">
        <f>'Lab Results - U.S.'!R23</f>
        <v>0</v>
      </c>
      <c r="AD12" s="223">
        <f>(IF(AC12&gt;=$E12,0,IF(AC12=0,0,IF(AC12&lt;$C12,2,IF(AC12&gt;=$C12,1,IF(AC12&lt;=$D12,1))))))</f>
        <v>0</v>
      </c>
    </row>
    <row r="13" spans="1:30" ht="15.75" customHeight="1" x14ac:dyDescent="0.2">
      <c r="A13" s="226" t="s">
        <v>1795</v>
      </c>
      <c r="B13" s="204" t="s">
        <v>1796</v>
      </c>
      <c r="C13" s="205">
        <v>2</v>
      </c>
      <c r="D13" s="205">
        <v>3.8</v>
      </c>
      <c r="E13" s="205">
        <v>2.4</v>
      </c>
      <c r="F13" s="205">
        <v>2.8</v>
      </c>
      <c r="G13" s="206">
        <f>'Lab Results - U.S.'!G24</f>
        <v>0</v>
      </c>
      <c r="H13" s="207">
        <f>(IF(AND(G13&gt;=$E13,G13&lt;=$F13),0,IF(G13=0,0,IF(G13&lt;$C13,0,IF(G13&gt;$D13,2,IF(G13&gt;=$C13,1,IF(G13&lt;=$D13,1)))))))</f>
        <v>0</v>
      </c>
      <c r="I13" s="206">
        <f>'Lab Results - U.S.'!H24</f>
        <v>0</v>
      </c>
      <c r="J13" s="207">
        <f>(IF(AND(I13&gt;=$E13,I13&lt;=$F13),0,IF(I13=0,0,IF(I13&lt;$C13,0,IF(I13&gt;$D13,2,IF(I13&gt;=$C13,1,IF(I13&lt;=$D13,1)))))))</f>
        <v>0</v>
      </c>
      <c r="K13" s="206">
        <f>'Lab Results - U.S.'!I24</f>
        <v>0</v>
      </c>
      <c r="L13" s="207">
        <f>(IF(AND(K13&gt;=$E13,K13&lt;=$F13),0,IF(K13=0,0,IF(K13&lt;$C13,0,IF(K13&gt;$D13,2,IF(K13&gt;=$C13,1,IF(K13&lt;=$D13,1)))))))</f>
        <v>0</v>
      </c>
      <c r="M13" s="206">
        <f>'Lab Results - U.S.'!J24</f>
        <v>0</v>
      </c>
      <c r="N13" s="207">
        <f>(IF(AND(M13&gt;=$E13,M13&lt;=$F13),0,IF(M13=0,0,IF(M13&lt;$C13,0,IF(M13&gt;$D13,2,IF(M13&gt;=$C13,1,IF(M13&lt;=$D13,1)))))))</f>
        <v>0</v>
      </c>
      <c r="O13" s="206">
        <f>'Lab Results - U.S.'!K24</f>
        <v>0</v>
      </c>
      <c r="P13" s="207">
        <f>(IF(AND(O13&gt;=$E13,O13&lt;=$F13),0,IF(O13=0,0,IF(O13&lt;$C13,0,IF(O13&gt;$D13,2,IF(O13&gt;=$C13,1,IF(O13&lt;=$D13,1)))))))</f>
        <v>0</v>
      </c>
      <c r="Q13" s="206">
        <f>'Lab Results - U.S.'!L24</f>
        <v>0</v>
      </c>
      <c r="R13" s="207">
        <f>(IF(AND(Q13&gt;=$E13,Q13&lt;=$F13),0,IF(Q13=0,0,IF(Q13&lt;$C13,0,IF(Q13&gt;$D13,2,IF(Q13&gt;=$C13,1,IF(Q13&lt;=$D13,1)))))))</f>
        <v>0</v>
      </c>
      <c r="S13" s="206">
        <f>'Lab Results - U.S.'!M24</f>
        <v>0</v>
      </c>
      <c r="T13" s="207">
        <f>(IF(AND(S13&gt;=$E13,S13&lt;=$F13),0,IF(S13=0,0,IF(S13&lt;$C13,0,IF(S13&gt;$D13,2,IF(S13&gt;=$C13,1,IF(S13&lt;=$D13,1)))))))</f>
        <v>0</v>
      </c>
      <c r="U13" s="206">
        <f>'Lab Results - U.S.'!N24</f>
        <v>0</v>
      </c>
      <c r="V13" s="207">
        <f>(IF(AND(U13&gt;=$E13,U13&lt;=$F13),0,IF(U13=0,0,IF(U13&lt;$C13,0,IF(U13&gt;$D13,2,IF(U13&gt;=$C13,1,IF(U13&lt;=$D13,1)))))))</f>
        <v>0</v>
      </c>
      <c r="W13" s="206">
        <f>'Lab Results - U.S.'!O24</f>
        <v>0</v>
      </c>
      <c r="X13" s="207">
        <f>(IF(AND(W13&gt;=$E13,W13&lt;=$F13),0,IF(W13=0,0,IF(W13&lt;$C13,0,IF(W13&gt;$D13,2,IF(W13&gt;=$C13,1,IF(W13&lt;=$D13,1)))))))</f>
        <v>0</v>
      </c>
      <c r="Y13" s="206">
        <f>'Lab Results - U.S.'!P24</f>
        <v>0</v>
      </c>
      <c r="Z13" s="207">
        <f>(IF(AND(Y13&gt;=$E13,Y13&lt;=$F13),0,IF(Y13=0,0,IF(Y13&lt;$C13,0,IF(Y13&gt;$D13,2,IF(Y13&gt;=$C13,1,IF(Y13&lt;=$D13,1)))))))</f>
        <v>0</v>
      </c>
      <c r="AA13" s="206">
        <f>'Lab Results - U.S.'!Q24</f>
        <v>0</v>
      </c>
      <c r="AB13" s="207">
        <f>(IF(AND(AA13&gt;=$E13,AA13&lt;=$F13),0,IF(AA13=0,0,IF(AA13&lt;$C13,0,IF(AA13&gt;$D13,2,IF(AA13&gt;=$C13,1,IF(AA13&lt;=$D13,1)))))))</f>
        <v>0</v>
      </c>
      <c r="AC13" s="206">
        <f>'Lab Results - U.S.'!R24</f>
        <v>0</v>
      </c>
      <c r="AD13" s="227">
        <f>(IF(AND(AC13&gt;=$E13,AC13&lt;=$F13),0,IF(AC13=0,0,IF(AC13&lt;$C13,0,IF(AC13&gt;$D13,2,IF(AC13&gt;=$C13,1,IF(AC13&lt;=$D13,1)))))))</f>
        <v>0</v>
      </c>
    </row>
    <row r="14" spans="1:30" ht="15.75" customHeight="1" x14ac:dyDescent="0.2">
      <c r="A14" s="222" t="s">
        <v>1797</v>
      </c>
      <c r="B14" s="198" t="s">
        <v>1798</v>
      </c>
      <c r="C14" s="199">
        <v>40</v>
      </c>
      <c r="D14" s="199">
        <v>180</v>
      </c>
      <c r="E14" s="199">
        <v>85</v>
      </c>
      <c r="F14" s="199">
        <v>130</v>
      </c>
      <c r="G14" s="200">
        <f>'Lab Results - U.S.'!G32</f>
        <v>0</v>
      </c>
      <c r="H14" s="200">
        <f>(IF(G14&gt;=$E14,0,IF(G14=0,0,IF(G14&lt;$C14,2,IF(G14&gt;=$C14,1,IF(G14&lt;=$D14,1))))))</f>
        <v>0</v>
      </c>
      <c r="I14" s="200">
        <f>'Lab Results - U.S.'!H32</f>
        <v>0</v>
      </c>
      <c r="J14" s="200">
        <f>(IF(I14&gt;=$E14,0,IF(I14=0,0,IF(I14&lt;$C14,2,IF(I14&gt;=$C14,1,IF(I14&lt;=$D14,1))))))</f>
        <v>0</v>
      </c>
      <c r="K14" s="200">
        <f>'Lab Results - U.S.'!I32</f>
        <v>0</v>
      </c>
      <c r="L14" s="200">
        <f>(IF(K14&gt;=$E14,0,IF(K14=0,0,IF(K14&lt;$C14,2,IF(K14&gt;=$C14,1,IF(K14&lt;=$D14,1))))))</f>
        <v>0</v>
      </c>
      <c r="M14" s="200">
        <f>'Lab Results - U.S.'!J32</f>
        <v>0</v>
      </c>
      <c r="N14" s="200">
        <f>(IF(M14&gt;=$E14,0,IF(M14=0,0,IF(M14&lt;$C14,2,IF(M14&gt;=$C14,1,IF(M14&lt;=$D14,1))))))</f>
        <v>0</v>
      </c>
      <c r="O14" s="200">
        <f>'Lab Results - U.S.'!K32</f>
        <v>0</v>
      </c>
      <c r="P14" s="200">
        <f>(IF(O14&gt;=$E14,0,IF(O14=0,0,IF(O14&lt;$C14,2,IF(O14&gt;=$C14,1,IF(O14&lt;=$D14,1))))))</f>
        <v>0</v>
      </c>
      <c r="Q14" s="200">
        <f>'Lab Results - U.S.'!L32</f>
        <v>0</v>
      </c>
      <c r="R14" s="200">
        <f>(IF(Q14&gt;=$E14,0,IF(Q14=0,0,IF(Q14&lt;$C14,2,IF(Q14&gt;=$C14,1,IF(Q14&lt;=$D14,1))))))</f>
        <v>0</v>
      </c>
      <c r="S14" s="200">
        <f>'Lab Results - U.S.'!M32</f>
        <v>0</v>
      </c>
      <c r="T14" s="200">
        <f>(IF(S14&gt;=$E14,0,IF(S14=0,0,IF(S14&lt;$C14,2,IF(S14&gt;=$C14,1,IF(S14&lt;=$D14,1))))))</f>
        <v>0</v>
      </c>
      <c r="U14" s="200">
        <f>'Lab Results - U.S.'!N32</f>
        <v>0</v>
      </c>
      <c r="V14" s="200">
        <f>(IF(U14&gt;=$E14,0,IF(U14=0,0,IF(U14&lt;$C14,2,IF(U14&gt;=$C14,1,IF(U14&lt;=$D14,1))))))</f>
        <v>0</v>
      </c>
      <c r="W14" s="200">
        <f>'Lab Results - U.S.'!O32</f>
        <v>0</v>
      </c>
      <c r="X14" s="200">
        <f>(IF(W14&gt;=$E14,0,IF(W14=0,0,IF(W14&lt;$C14,2,IF(W14&gt;=$C14,1,IF(W14&lt;=$D14,1))))))</f>
        <v>0</v>
      </c>
      <c r="Y14" s="200">
        <f>'Lab Results - U.S.'!P32</f>
        <v>0</v>
      </c>
      <c r="Z14" s="200">
        <f>(IF(Y14&gt;=$E14,0,IF(Y14=0,0,IF(Y14&lt;$C14,2,IF(Y14&gt;=$C14,1,IF(Y14&lt;=$D14,1))))))</f>
        <v>0</v>
      </c>
      <c r="AA14" s="200">
        <f>'Lab Results - U.S.'!Q32</f>
        <v>0</v>
      </c>
      <c r="AB14" s="200">
        <f>(IF(AA14&gt;=$E14,0,IF(AA14=0,0,IF(AA14&lt;$C14,2,IF(AA14&gt;=$C14,1,IF(AA14&lt;=$D14,1))))))</f>
        <v>0</v>
      </c>
      <c r="AC14" s="200">
        <f>'Lab Results - U.S.'!R32</f>
        <v>0</v>
      </c>
      <c r="AD14" s="223">
        <f>(IF(AC14&gt;=$E14,0,IF(AC14=0,0,IF(AC14&lt;$C14,2,IF(AC14&gt;=$C14,1,IF(AC14&lt;=$D14,1))))))</f>
        <v>0</v>
      </c>
    </row>
    <row r="15" spans="1:30" ht="15.75" customHeight="1" x14ac:dyDescent="0.2">
      <c r="A15" s="222" t="s">
        <v>1799</v>
      </c>
      <c r="B15" s="198" t="s">
        <v>1800</v>
      </c>
      <c r="C15" s="199">
        <v>12</v>
      </c>
      <c r="D15" s="199">
        <v>16</v>
      </c>
      <c r="E15" s="199">
        <v>13.5</v>
      </c>
      <c r="F15" s="199">
        <v>14.5</v>
      </c>
      <c r="G15" s="200">
        <f>'Lab Results - U.S.'!G54</f>
        <v>0</v>
      </c>
      <c r="H15" s="200">
        <f>(IF(G15&gt;=$E15,0,IF(G15=0,0,IF(G15&lt;$C15,2,IF(G15&gt;=$C15,1,IF(G15&lt;=$D15,1))))))</f>
        <v>0</v>
      </c>
      <c r="I15" s="200">
        <f>'Lab Results - U.S.'!H54</f>
        <v>0</v>
      </c>
      <c r="J15" s="200">
        <f>(IF(I15&gt;=$E15,0,IF(I15=0,0,IF(I15&lt;$C15,2,IF(I15&gt;=$C15,1,IF(I15&lt;=$D15,1))))))</f>
        <v>0</v>
      </c>
      <c r="K15" s="200">
        <f>'Lab Results - U.S.'!I54</f>
        <v>0</v>
      </c>
      <c r="L15" s="200">
        <f>(IF(K15&gt;=$E15,0,IF(K15=0,0,IF(K15&lt;$C15,2,IF(K15&gt;=$C15,1,IF(K15&lt;=$D15,1))))))</f>
        <v>0</v>
      </c>
      <c r="M15" s="200">
        <f>'Lab Results - U.S.'!J54</f>
        <v>0</v>
      </c>
      <c r="N15" s="200">
        <f>(IF(M15&gt;=$E15,0,IF(M15=0,0,IF(M15&lt;$C15,2,IF(M15&gt;=$C15,1,IF(M15&lt;=$D15,1))))))</f>
        <v>0</v>
      </c>
      <c r="O15" s="200">
        <f>'Lab Results - U.S.'!K54</f>
        <v>0</v>
      </c>
      <c r="P15" s="200">
        <f>(IF(O15&gt;=$E15,0,IF(O15=0,0,IF(O15&lt;$C15,2,IF(O15&gt;=$C15,1,IF(O15&lt;=$D15,1))))))</f>
        <v>0</v>
      </c>
      <c r="Q15" s="200">
        <f>'Lab Results - U.S.'!L54</f>
        <v>0</v>
      </c>
      <c r="R15" s="200">
        <f>(IF(Q15&gt;=$E15,0,IF(Q15=0,0,IF(Q15&lt;$C15,2,IF(Q15&gt;=$C15,1,IF(Q15&lt;=$D15,1))))))</f>
        <v>0</v>
      </c>
      <c r="S15" s="200">
        <f>'Lab Results - U.S.'!M54</f>
        <v>0</v>
      </c>
      <c r="T15" s="200">
        <f>(IF(S15&gt;=$E15,0,IF(S15=0,0,IF(S15&lt;$C15,2,IF(S15&gt;=$C15,1,IF(S15&lt;=$D15,1))))))</f>
        <v>0</v>
      </c>
      <c r="U15" s="200">
        <f>'Lab Results - U.S.'!N54</f>
        <v>0</v>
      </c>
      <c r="V15" s="200">
        <f>(IF(U15&gt;=$E15,0,IF(U15=0,0,IF(U15&lt;$C15,2,IF(U15&gt;=$C15,1,IF(U15&lt;=$D15,1))))))</f>
        <v>0</v>
      </c>
      <c r="W15" s="200">
        <f>'Lab Results - U.S.'!O54</f>
        <v>0</v>
      </c>
      <c r="X15" s="200">
        <f>(IF(W15&gt;=$E15,0,IF(W15=0,0,IF(W15&lt;$C15,2,IF(W15&gt;=$C15,1,IF(W15&lt;=$D15,1))))))</f>
        <v>0</v>
      </c>
      <c r="Y15" s="200">
        <f>'Lab Results - U.S.'!P54</f>
        <v>0</v>
      </c>
      <c r="Z15" s="200">
        <f>(IF(Y15&gt;=$E15,0,IF(Y15=0,0,IF(Y15&lt;$C15,2,IF(Y15&gt;=$C15,1,IF(Y15&lt;=$D15,1))))))</f>
        <v>0</v>
      </c>
      <c r="AA15" s="200">
        <f>'Lab Results - U.S.'!Q54</f>
        <v>0</v>
      </c>
      <c r="AB15" s="200">
        <f>(IF(AA15&gt;=$E15,0,IF(AA15=0,0,IF(AA15&lt;$C15,2,IF(AA15&gt;=$C15,1,IF(AA15&lt;=$D15,1))))))</f>
        <v>0</v>
      </c>
      <c r="AC15" s="200">
        <f>'Lab Results - U.S.'!R54</f>
        <v>0</v>
      </c>
      <c r="AD15" s="223">
        <f>(IF(AC15&gt;=$E15,0,IF(AC15=0,0,IF(AC15&lt;$C15,2,IF(AC15&gt;=$C15,1,IF(AC15&lt;=$D15,1))))))</f>
        <v>0</v>
      </c>
    </row>
    <row r="16" spans="1:30" ht="15.75" customHeight="1" x14ac:dyDescent="0.2">
      <c r="A16" s="222" t="s">
        <v>1801</v>
      </c>
      <c r="B16" s="198" t="s">
        <v>1802</v>
      </c>
      <c r="C16" s="199">
        <v>12</v>
      </c>
      <c r="D16" s="199">
        <v>16</v>
      </c>
      <c r="E16" s="199">
        <v>13.5</v>
      </c>
      <c r="F16" s="199">
        <v>14.5</v>
      </c>
      <c r="G16" s="200">
        <f>'Lab Results - U.S.'!$G$55</f>
        <v>0</v>
      </c>
      <c r="H16" s="200">
        <f>(IF(G16&gt;=$E16,0,IF(G16=0,0,IF(G16&lt;$C16,2,IF(G16&gt;=$C16,1,IF(G16&lt;=$D16,1))))))</f>
        <v>0</v>
      </c>
      <c r="I16" s="200">
        <f>'Lab Results - U.S.'!$H$55</f>
        <v>0</v>
      </c>
      <c r="J16" s="200">
        <f>(IF(I16&gt;=$E16,0,IF(I16=0,0,IF(I16&lt;$C16,2,IF(I16&gt;=$C16,1,IF(I16&lt;=$D16,1))))))</f>
        <v>0</v>
      </c>
      <c r="K16" s="200">
        <f>'Lab Results - U.S.'!$I$55</f>
        <v>0</v>
      </c>
      <c r="L16" s="200">
        <f>(IF(K16&gt;=$E16,0,IF(K16=0,0,IF(K16&lt;$C16,2,IF(K16&gt;=$C16,1,IF(K16&lt;=$D16,1))))))</f>
        <v>0</v>
      </c>
      <c r="M16" s="200">
        <f>'Lab Results - U.S.'!$J$55</f>
        <v>0</v>
      </c>
      <c r="N16" s="200">
        <f>(IF(M16&gt;=$E16,0,IF(M16=0,0,IF(M16&lt;$C16,2,IF(M16&gt;=$C16,1,IF(M16&lt;=$D16,1))))))</f>
        <v>0</v>
      </c>
      <c r="O16" s="200">
        <f>'Lab Results - U.S.'!$K$55</f>
        <v>0</v>
      </c>
      <c r="P16" s="200">
        <f>(IF(O16&gt;=$E16,0,IF(O16=0,0,IF(O16&lt;$C16,2,IF(O16&gt;=$C16,1,IF(O16&lt;=$D16,1))))))</f>
        <v>0</v>
      </c>
      <c r="Q16" s="200">
        <f>'Lab Results - U.S.'!$L$55</f>
        <v>0</v>
      </c>
      <c r="R16" s="200">
        <f>(IF(Q16&gt;=$E16,0,IF(Q16=0,0,IF(Q16&lt;$C16,2,IF(Q16&gt;=$C16,1,IF(Q16&lt;=$D16,1))))))</f>
        <v>0</v>
      </c>
      <c r="S16" s="200">
        <f>'Lab Results - U.S.'!$M$55</f>
        <v>0</v>
      </c>
      <c r="T16" s="200">
        <f>(IF(S16&gt;=$E16,0,IF(S16=0,0,IF(S16&lt;$C16,2,IF(S16&gt;=$C16,1,IF(S16&lt;=$D16,1))))))</f>
        <v>0</v>
      </c>
      <c r="U16" s="200">
        <f>'Lab Results - U.S.'!$N$55</f>
        <v>0</v>
      </c>
      <c r="V16" s="200">
        <f>(IF(U16&gt;=$E16,0,IF(U16=0,0,IF(U16&lt;$C16,2,IF(U16&gt;=$C16,1,IF(U16&lt;=$D16,1))))))</f>
        <v>0</v>
      </c>
      <c r="W16" s="200">
        <f>'Lab Results - U.S.'!$O$55</f>
        <v>0</v>
      </c>
      <c r="X16" s="200">
        <f>(IF(W16&gt;=$E16,0,IF(W16=0,0,IF(W16&lt;$C16,2,IF(W16&gt;=$C16,1,IF(W16&lt;=$D16,1))))))</f>
        <v>0</v>
      </c>
      <c r="Y16" s="200">
        <f>'Lab Results - U.S.'!$P$55</f>
        <v>0</v>
      </c>
      <c r="Z16" s="200">
        <f>(IF(Y16&gt;=$E16,0,IF(Y16=0,0,IF(Y16&lt;$C16,2,IF(Y16&gt;=$C16,1,IF(Y16&lt;=$D16,1))))))</f>
        <v>0</v>
      </c>
      <c r="AA16" s="200">
        <f>'Lab Results - U.S.'!$Q$55</f>
        <v>0</v>
      </c>
      <c r="AB16" s="200">
        <f>(IF(AA16&gt;=$E16,0,IF(AA16=0,0,IF(AA16&lt;$C16,2,IF(AA16&gt;=$C16,1,IF(AA16&lt;=$D16,1))))))</f>
        <v>0</v>
      </c>
      <c r="AC16" s="200">
        <f>'Lab Results - U.S.'!$R$55</f>
        <v>0</v>
      </c>
      <c r="AD16" s="228">
        <f>(IF(AC16&gt;=$E16,0,IF(AC16=0,0,IF(AC16&lt;$C16,2,IF(AC16&gt;=$C16,1,IF(AC16&lt;=$D16,1))))))</f>
        <v>0</v>
      </c>
    </row>
    <row r="17" spans="1:30" ht="15.75" customHeight="1" x14ac:dyDescent="0.2">
      <c r="A17" s="226" t="s">
        <v>1803</v>
      </c>
      <c r="B17" s="204" t="s">
        <v>1804</v>
      </c>
      <c r="C17" s="205">
        <v>82</v>
      </c>
      <c r="D17" s="205">
        <v>103</v>
      </c>
      <c r="E17" s="205">
        <v>85</v>
      </c>
      <c r="F17" s="205">
        <v>92</v>
      </c>
      <c r="G17" s="206">
        <f>'Lab Results - U.S.'!G58</f>
        <v>0</v>
      </c>
      <c r="H17" s="207">
        <f>(IF(AND(G17&gt;=$E17,G17&lt;=$F17),0,IF(G17=0,0,IF(G17&lt;$C17,0,IF(G17&gt;$D17,2,IF(G17&gt;=$C17,1,IF(G17&lt;=$D17,1)))))))</f>
        <v>0</v>
      </c>
      <c r="I17" s="206">
        <f>'Lab Results - U.S.'!H58</f>
        <v>0</v>
      </c>
      <c r="J17" s="207">
        <f>(IF(AND(I17&gt;=$E17,I17&lt;=$F17),0,IF(I17=0,0,IF(I17&lt;$C17,0,IF(I17&gt;$D17,2,IF(I17&gt;=$C17,1,IF(I17&lt;=$D17,1)))))))</f>
        <v>0</v>
      </c>
      <c r="K17" s="206">
        <f>'Lab Results - U.S.'!I58</f>
        <v>0</v>
      </c>
      <c r="L17" s="207">
        <f>(IF(AND(K17&gt;=$E17,K17&lt;=$F17),0,IF(K17=0,0,IF(K17&lt;$C17,0,IF(K17&gt;$D17,2,IF(K17&gt;=$C17,1,IF(K17&lt;=$D17,1)))))))</f>
        <v>0</v>
      </c>
      <c r="M17" s="206">
        <f>'Lab Results - U.S.'!J58</f>
        <v>0</v>
      </c>
      <c r="N17" s="207">
        <f>(IF(AND(M17&gt;=$E17,M17&lt;=$F17),0,IF(M17=0,0,IF(M17&lt;$C17,0,IF(M17&gt;$D17,2,IF(M17&gt;=$C17,1,IF(M17&lt;=$D17,1)))))))</f>
        <v>0</v>
      </c>
      <c r="O17" s="206">
        <f>'Lab Results - U.S.'!K58</f>
        <v>0</v>
      </c>
      <c r="P17" s="207">
        <f>(IF(AND(O17&gt;=$E17,O17&lt;=$F17),0,IF(O17=0,0,IF(O17&lt;$C17,0,IF(O17&gt;$D17,2,IF(O17&gt;=$C17,1,IF(O17&lt;=$D17,1)))))))</f>
        <v>0</v>
      </c>
      <c r="Q17" s="206">
        <f>'Lab Results - U.S.'!L58</f>
        <v>0</v>
      </c>
      <c r="R17" s="207">
        <f>(IF(AND(Q17&gt;=$E17,Q17&lt;=$F17),0,IF(Q17=0,0,IF(Q17&lt;$C17,0,IF(Q17&gt;$D17,2,IF(Q17&gt;=$C17,1,IF(Q17&lt;=$D17,1)))))))</f>
        <v>0</v>
      </c>
      <c r="S17" s="206">
        <f>'Lab Results - U.S.'!M58</f>
        <v>0</v>
      </c>
      <c r="T17" s="207">
        <f>(IF(AND(S17&gt;=$E17,S17&lt;=$F17),0,IF(S17=0,0,IF(S17&lt;$C17,0,IF(S17&gt;$D17,2,IF(S17&gt;=$C17,1,IF(S17&lt;=$D17,1)))))))</f>
        <v>0</v>
      </c>
      <c r="U17" s="206">
        <f>'Lab Results - U.S.'!N58</f>
        <v>0</v>
      </c>
      <c r="V17" s="207">
        <f>(IF(AND(U17&gt;=$E17,U17&lt;=$F17),0,IF(U17=0,0,IF(U17&lt;$C17,0,IF(U17&gt;$D17,2,IF(U17&gt;=$C17,1,IF(U17&lt;=$D17,1)))))))</f>
        <v>0</v>
      </c>
      <c r="W17" s="206">
        <f>'Lab Results - U.S.'!O58</f>
        <v>0</v>
      </c>
      <c r="X17" s="207">
        <f>(IF(AND(W17&gt;=$E17,W17&lt;=$F17),0,IF(W17=0,0,IF(W17&lt;$C17,0,IF(W17&gt;$D17,2,IF(W17&gt;=$C17,1,IF(W17&lt;=$D17,1)))))))</f>
        <v>0</v>
      </c>
      <c r="Y17" s="206">
        <f>'Lab Results - U.S.'!P58</f>
        <v>0</v>
      </c>
      <c r="Z17" s="207">
        <f>(IF(AND(Y17&gt;=$E17,Y17&lt;=$F17),0,IF(Y17=0,0,IF(Y17&lt;$C17,0,IF(Y17&gt;$D17,2,IF(Y17&gt;=$C17,1,IF(Y17&lt;=$D17,1)))))))</f>
        <v>0</v>
      </c>
      <c r="AA17" s="206">
        <f>'Lab Results - U.S.'!Q58</f>
        <v>0</v>
      </c>
      <c r="AB17" s="207">
        <f>(IF(AND(AA17&gt;=$E17,AA17&lt;=$F17),0,IF(AA17=0,0,IF(AA17&lt;$C17,0,IF(AA17&gt;$D17,2,IF(AA17&gt;=$C17,1,IF(AA17&lt;=$D17,1)))))))</f>
        <v>0</v>
      </c>
      <c r="AC17" s="206">
        <f>'Lab Results - U.S.'!R58</f>
        <v>0</v>
      </c>
      <c r="AD17" s="227">
        <f>(IF(AND(AC17&gt;=$E17,AC17&lt;=$F17),0,IF(AC17=0,0,IF(AC17&lt;$C17,0,IF(AC17&gt;$D17,2,IF(AC17&gt;=$C17,1,IF(AC17&lt;=$D17,1)))))))</f>
        <v>0</v>
      </c>
    </row>
    <row r="18" spans="1:30" ht="15.75" customHeight="1" x14ac:dyDescent="0.2">
      <c r="A18" s="226" t="s">
        <v>1805</v>
      </c>
      <c r="B18" s="204" t="s">
        <v>1806</v>
      </c>
      <c r="C18" s="205">
        <v>27</v>
      </c>
      <c r="D18" s="205">
        <v>34</v>
      </c>
      <c r="E18" s="205">
        <v>27</v>
      </c>
      <c r="F18" s="205">
        <v>32</v>
      </c>
      <c r="G18" s="206">
        <f>'Lab Results - U.S.'!G59</f>
        <v>0</v>
      </c>
      <c r="H18" s="207">
        <f>(IF(AND(G18&gt;=$E18,G18&lt;=$F18),0,IF(G18=0,0,IF(G18&lt;$C18,0,IF(G18&gt;$D18,2,IF(G18&gt;=$C18,1,IF(G18&lt;=$D18,1)))))))</f>
        <v>0</v>
      </c>
      <c r="I18" s="206">
        <f>'Lab Results - U.S.'!H59</f>
        <v>0</v>
      </c>
      <c r="J18" s="207">
        <f>(IF(AND(I18&gt;=$E18,I18&lt;=$F18),0,IF(I18=0,0,IF(I18&lt;$C18,0,IF(I18&gt;$D18,2,IF(I18&gt;=$C18,1,IF(I18&lt;=$D18,1)))))))</f>
        <v>0</v>
      </c>
      <c r="K18" s="206">
        <f>'Lab Results - U.S.'!I59</f>
        <v>0</v>
      </c>
      <c r="L18" s="207">
        <f>(IF(AND(K18&gt;=$E18,K18&lt;=$F18),0,IF(K18=0,0,IF(K18&lt;$C18,0,IF(K18&gt;$D18,2,IF(K18&gt;=$C18,1,IF(K18&lt;=$D18,1)))))))</f>
        <v>0</v>
      </c>
      <c r="M18" s="206">
        <f>'Lab Results - U.S.'!J59</f>
        <v>0</v>
      </c>
      <c r="N18" s="207">
        <f>(IF(AND(M18&gt;=$E18,M18&lt;=$F18),0,IF(M18=0,0,IF(M18&lt;$C18,0,IF(M18&gt;$D18,2,IF(M18&gt;=$C18,1,IF(M18&lt;=$D18,1)))))))</f>
        <v>0</v>
      </c>
      <c r="O18" s="206">
        <f>'Lab Results - U.S.'!K59</f>
        <v>0</v>
      </c>
      <c r="P18" s="207">
        <f>(IF(AND(O18&gt;=$E18,O18&lt;=$F18),0,IF(O18=0,0,IF(O18&lt;$C18,0,IF(O18&gt;$D18,2,IF(O18&gt;=$C18,1,IF(O18&lt;=$D18,1)))))))</f>
        <v>0</v>
      </c>
      <c r="Q18" s="206">
        <f>'Lab Results - U.S.'!L59</f>
        <v>0</v>
      </c>
      <c r="R18" s="207">
        <f>(IF(AND(Q18&gt;=$E18,Q18&lt;=$F18),0,IF(Q18=0,0,IF(Q18&lt;$C18,0,IF(Q18&gt;$D18,2,IF(Q18&gt;=$C18,1,IF(Q18&lt;=$D18,1)))))))</f>
        <v>0</v>
      </c>
      <c r="S18" s="206">
        <f>'Lab Results - U.S.'!M59</f>
        <v>0</v>
      </c>
      <c r="T18" s="207">
        <f>(IF(AND(S18&gt;=$E18,S18&lt;=$F18),0,IF(S18=0,0,IF(S18&lt;$C18,0,IF(S18&gt;$D18,2,IF(S18&gt;=$C18,1,IF(S18&lt;=$D18,1)))))))</f>
        <v>0</v>
      </c>
      <c r="U18" s="206">
        <f>'Lab Results - U.S.'!N59</f>
        <v>0</v>
      </c>
      <c r="V18" s="207">
        <f>(IF(AND(U18&gt;=$E18,U18&lt;=$F18),0,IF(U18=0,0,IF(U18&lt;$C18,0,IF(U18&gt;$D18,2,IF(U18&gt;=$C18,1,IF(U18&lt;=$D18,1)))))))</f>
        <v>0</v>
      </c>
      <c r="W18" s="206">
        <f>'Lab Results - U.S.'!O59</f>
        <v>0</v>
      </c>
      <c r="X18" s="207">
        <f>(IF(AND(W18&gt;=$E18,W18&lt;=$F18),0,IF(W18=0,0,IF(W18&lt;$C18,0,IF(W18&gt;$D18,2,IF(W18&gt;=$C18,1,IF(W18&lt;=$D18,1)))))))</f>
        <v>0</v>
      </c>
      <c r="Y18" s="206">
        <f>'Lab Results - U.S.'!P59</f>
        <v>0</v>
      </c>
      <c r="Z18" s="207">
        <f>(IF(AND(Y18&gt;=$E18,Y18&lt;=$F18),0,IF(Y18=0,0,IF(Y18&lt;$C18,0,IF(Y18&gt;$D18,2,IF(Y18&gt;=$C18,1,IF(Y18&lt;=$D18,1)))))))</f>
        <v>0</v>
      </c>
      <c r="AA18" s="206">
        <f>'Lab Results - U.S.'!Q59</f>
        <v>0</v>
      </c>
      <c r="AB18" s="207">
        <f>(IF(AND(AA18&gt;=$E18,AA18&lt;=$F18),0,IF(AA18=0,0,IF(AA18&lt;$C18,0,IF(AA18&gt;$D18,2,IF(AA18&gt;=$C18,1,IF(AA18&lt;=$D18,1)))))))</f>
        <v>0</v>
      </c>
      <c r="AC18" s="206">
        <f>'Lab Results - U.S.'!R59</f>
        <v>0</v>
      </c>
      <c r="AD18" s="227">
        <f>(IF(AND(AC18&gt;=$E18,AC18&lt;=$F18),0,IF(AC18=0,0,IF(AC18&lt;$C18,0,IF(AC18&gt;$D18,2,IF(AC18&gt;=$C18,1,IF(AC18&lt;=$D18,1)))))))</f>
        <v>0</v>
      </c>
    </row>
    <row r="19" spans="1:30" ht="16.5" customHeight="1" x14ac:dyDescent="0.2">
      <c r="A19" s="226" t="s">
        <v>1807</v>
      </c>
      <c r="B19" s="204" t="s">
        <v>1808</v>
      </c>
      <c r="C19" s="205">
        <v>30.9</v>
      </c>
      <c r="D19" s="205">
        <v>35.4</v>
      </c>
      <c r="E19" s="205">
        <v>32</v>
      </c>
      <c r="F19" s="205">
        <v>35</v>
      </c>
      <c r="G19" s="206">
        <f>'Lab Results - U.S.'!G60</f>
        <v>0</v>
      </c>
      <c r="H19" s="207">
        <f>(IF(AND(G19&gt;=$E19,G19&lt;=$F19),0,IF(G19=0,0,IF(G19&lt;$C19,0,IF(G19&gt;$D19,2,IF(G19&gt;=$C19,1,IF(G19&lt;=$D19,1)))))))</f>
        <v>0</v>
      </c>
      <c r="I19" s="206">
        <f>'Lab Results - U.S.'!H60</f>
        <v>0</v>
      </c>
      <c r="J19" s="207">
        <f>(IF(AND(I19&gt;=$E19,I19&lt;=$F19),0,IF(I19=0,0,IF(I19&lt;$C19,0,IF(I19&gt;$D19,2,IF(I19&gt;=$C19,1,IF(I19&lt;=$D19,1)))))))</f>
        <v>0</v>
      </c>
      <c r="K19" s="206">
        <f>'Lab Results - U.S.'!I60</f>
        <v>0</v>
      </c>
      <c r="L19" s="207">
        <f>(IF(AND(K19&gt;=$E19,K19&lt;=$F19),0,IF(K19=0,0,IF(K19&lt;$C19,0,IF(K19&gt;$D19,2,IF(K19&gt;=$C19,1,IF(K19&lt;=$D19,1)))))))</f>
        <v>0</v>
      </c>
      <c r="M19" s="206">
        <f>'Lab Results - U.S.'!J60</f>
        <v>0</v>
      </c>
      <c r="N19" s="207">
        <f>(IF(AND(M19&gt;=$E19,M19&lt;=$F19),0,IF(M19=0,0,IF(M19&lt;$C19,0,IF(M19&gt;$D19,2,IF(M19&gt;=$C19,1,IF(M19&lt;=$D19,1)))))))</f>
        <v>0</v>
      </c>
      <c r="O19" s="206">
        <f>'Lab Results - U.S.'!K60</f>
        <v>0</v>
      </c>
      <c r="P19" s="207">
        <f>(IF(AND(O19&gt;=$E19,O19&lt;=$F19),0,IF(O19=0,0,IF(O19&lt;$C19,0,IF(O19&gt;$D19,2,IF(O19&gt;=$C19,1,IF(O19&lt;=$D19,1)))))))</f>
        <v>0</v>
      </c>
      <c r="Q19" s="206">
        <f>'Lab Results - U.S.'!L60</f>
        <v>0</v>
      </c>
      <c r="R19" s="207">
        <f>(IF(AND(Q19&gt;=$E19,Q19&lt;=$F19),0,IF(Q19=0,0,IF(Q19&lt;$C19,0,IF(Q19&gt;$D19,2,IF(Q19&gt;=$C19,1,IF(Q19&lt;=$D19,1)))))))</f>
        <v>0</v>
      </c>
      <c r="S19" s="206">
        <f>'Lab Results - U.S.'!M60</f>
        <v>0</v>
      </c>
      <c r="T19" s="207">
        <f>(IF(AND(S19&gt;=$E19,S19&lt;=$F19),0,IF(S19=0,0,IF(S19&lt;$C19,0,IF(S19&gt;$D19,2,IF(S19&gt;=$C19,1,IF(S19&lt;=$D19,1)))))))</f>
        <v>0</v>
      </c>
      <c r="U19" s="206">
        <f>'Lab Results - U.S.'!N60</f>
        <v>0</v>
      </c>
      <c r="V19" s="207">
        <f>(IF(AND(U19&gt;=$E19,U19&lt;=$F19),0,IF(U19=0,0,IF(U19&lt;$C19,0,IF(U19&gt;$D19,2,IF(U19&gt;=$C19,1,IF(U19&lt;=$D19,1)))))))</f>
        <v>0</v>
      </c>
      <c r="W19" s="206">
        <f>'Lab Results - U.S.'!O60</f>
        <v>0</v>
      </c>
      <c r="X19" s="207">
        <f>(IF(AND(W19&gt;=$E19,W19&lt;=$F19),0,IF(W19=0,0,IF(W19&lt;$C19,0,IF(W19&gt;$D19,2,IF(W19&gt;=$C19,1,IF(W19&lt;=$D19,1)))))))</f>
        <v>0</v>
      </c>
      <c r="Y19" s="206">
        <f>'Lab Results - U.S.'!P60</f>
        <v>0</v>
      </c>
      <c r="Z19" s="207">
        <f>(IF(AND(Y19&gt;=$E19,Y19&lt;=$F19),0,IF(Y19=0,0,IF(Y19&lt;$C19,0,IF(Y19&gt;$D19,2,IF(Y19&gt;=$C19,1,IF(Y19&lt;=$D19,1)))))))</f>
        <v>0</v>
      </c>
      <c r="AA19" s="206">
        <f>'Lab Results - U.S.'!Q60</f>
        <v>0</v>
      </c>
      <c r="AB19" s="207">
        <f>(IF(AND(AA19&gt;=$E19,AA19&lt;=$F19),0,IF(AA19=0,0,IF(AA19&lt;$C19,0,IF(AA19&gt;$D19,2,IF(AA19&gt;=$C19,1,IF(AA19&lt;=$D19,1)))))))</f>
        <v>0</v>
      </c>
      <c r="AC19" s="206">
        <f>'Lab Results - U.S.'!R60</f>
        <v>0</v>
      </c>
      <c r="AD19" s="227">
        <f>(IF(AND(AC19&gt;=$E19,AC19&lt;=$F19),0,IF(AC19=0,0,IF(AC19&lt;$C19,0,IF(AC19&gt;$D19,2,IF(AC19&gt;=$C19,1,IF(AC19&lt;=$D19,1)))))))</f>
        <v>0</v>
      </c>
    </row>
    <row r="20" spans="1:30" ht="16.5" customHeight="1" x14ac:dyDescent="0.2">
      <c r="A20" s="676" t="s">
        <v>1809</v>
      </c>
      <c r="B20" s="541"/>
      <c r="C20" s="541"/>
      <c r="D20" s="541"/>
      <c r="E20" s="541"/>
      <c r="F20" s="541"/>
      <c r="G20" s="145"/>
      <c r="H20" s="145">
        <f>SUM(H6:H19)/(COUNT(H6:H19)*2)*100</f>
        <v>0</v>
      </c>
      <c r="I20" s="145"/>
      <c r="J20" s="145">
        <f>SUM(J6:J19)/(COUNT(J6:J19)*2)*100</f>
        <v>0</v>
      </c>
      <c r="K20" s="145"/>
      <c r="L20" s="145">
        <f>SUM(L6:L19)/(COUNT(L6:L19)*2)*100</f>
        <v>0</v>
      </c>
      <c r="M20" s="145"/>
      <c r="N20" s="145">
        <f>SUM(N6:N19)/(COUNT(N6:N19)*2)*100</f>
        <v>0</v>
      </c>
      <c r="O20" s="145"/>
      <c r="P20" s="145">
        <f>SUM(P6:P19)/(COUNT(P6:P19)*2)*100</f>
        <v>0</v>
      </c>
      <c r="Q20" s="145"/>
      <c r="R20" s="145">
        <f>SUM(R6:R19)/(COUNT(R6:R19)*2)*100</f>
        <v>0</v>
      </c>
      <c r="S20" s="145"/>
      <c r="T20" s="145">
        <f>SUM(T6:T19)/(COUNT(T6:T19)*2)*100</f>
        <v>0</v>
      </c>
      <c r="U20" s="145"/>
      <c r="V20" s="145">
        <f>SUM(V6:V19)/(COUNT(V6:V19)*2)*100</f>
        <v>0</v>
      </c>
      <c r="W20" s="145"/>
      <c r="X20" s="145">
        <f>SUM(X6:X19)/(COUNT(X6:X19)*2)*100</f>
        <v>0</v>
      </c>
      <c r="Y20" s="145"/>
      <c r="Z20" s="145">
        <f>SUM(Z6:Z19)/(COUNT(Z6:Z19)*2)*100</f>
        <v>0</v>
      </c>
      <c r="AA20" s="145"/>
      <c r="AB20" s="145">
        <f>SUM(AB6:AB19)/(COUNT(AB6:AB19)*2)*100</f>
        <v>0</v>
      </c>
      <c r="AC20" s="145"/>
      <c r="AD20" s="149">
        <f>SUM(AD6:AD19)/(COUNT(AD6:AD19)*2)*100</f>
        <v>0</v>
      </c>
    </row>
    <row r="21" spans="1:30" ht="15" customHeight="1" x14ac:dyDescent="0.2">
      <c r="A21" s="676" t="s">
        <v>1810</v>
      </c>
      <c r="B21" s="541"/>
      <c r="C21" s="541"/>
      <c r="D21" s="541"/>
      <c r="E21" s="541"/>
      <c r="F21" s="541"/>
      <c r="G21" s="145"/>
      <c r="H21" s="145">
        <f>SUMIF(H6:H19,1,H6:H19)/1*100</f>
        <v>0</v>
      </c>
      <c r="I21" s="145"/>
      <c r="J21" s="145">
        <f>SUMIF(J6:J19,1,J6:J19)/1*100</f>
        <v>0</v>
      </c>
      <c r="K21" s="145"/>
      <c r="L21" s="145">
        <f>SUMIF(L6:L19,1,L6:L19)/1*100</f>
        <v>0</v>
      </c>
      <c r="M21" s="145"/>
      <c r="N21" s="145">
        <f>SUMIF(N6:N19,1,N6:N19)/1*100</f>
        <v>0</v>
      </c>
      <c r="O21" s="145"/>
      <c r="P21" s="145">
        <f>SUMIF(P6:P19,1,P6:P19)/1*100</f>
        <v>0</v>
      </c>
      <c r="Q21" s="145"/>
      <c r="R21" s="145">
        <f>SUMIF(R6:R19,1,R6:R19)/1*100</f>
        <v>0</v>
      </c>
      <c r="S21" s="145"/>
      <c r="T21" s="145">
        <f>SUMIF(T6:T19,1,T6:T19)/1*100</f>
        <v>0</v>
      </c>
      <c r="U21" s="145"/>
      <c r="V21" s="145">
        <f>SUMIF(V6:V19,1,V6:V19)/1*100</f>
        <v>0</v>
      </c>
      <c r="W21" s="145"/>
      <c r="X21" s="145">
        <f>SUMIF(X6:X19,1,X6:X19)/1*100</f>
        <v>0</v>
      </c>
      <c r="Y21" s="145"/>
      <c r="Z21" s="145">
        <f>SUMIF(Z6:Z19,1,Z6:Z19)/1*100</f>
        <v>0</v>
      </c>
      <c r="AA21" s="145"/>
      <c r="AB21" s="145">
        <f>SUMIF(AB6:AB19,1,AB6:AB19)/1*100</f>
        <v>0</v>
      </c>
      <c r="AC21" s="145"/>
      <c r="AD21" s="149">
        <f>SUMIF(AD6:AD19,1,AD6:AD19)/1*100</f>
        <v>0</v>
      </c>
    </row>
    <row r="22" spans="1:30" ht="15" customHeight="1" x14ac:dyDescent="0.2">
      <c r="A22" s="676" t="s">
        <v>1811</v>
      </c>
      <c r="B22" s="541"/>
      <c r="C22" s="541"/>
      <c r="D22" s="541"/>
      <c r="E22" s="541"/>
      <c r="F22" s="541"/>
      <c r="G22" s="145"/>
      <c r="H22" s="145">
        <f>SUMIF(H6:H19,2,H6:H19)/2*100</f>
        <v>0</v>
      </c>
      <c r="I22" s="145"/>
      <c r="J22" s="145">
        <f>SUMIF(J6:J19,2,J6:J19)/2*100</f>
        <v>0</v>
      </c>
      <c r="K22" s="145"/>
      <c r="L22" s="145">
        <f>SUMIF(L6:L19,2,L6:L19)/2*100</f>
        <v>0</v>
      </c>
      <c r="M22" s="145"/>
      <c r="N22" s="145">
        <f>SUMIF(N6:N19,2,N6:N19)/2*100</f>
        <v>0</v>
      </c>
      <c r="O22" s="145"/>
      <c r="P22" s="145">
        <f>SUMIF(P6:P19,2,P6:P19)/2*100</f>
        <v>0</v>
      </c>
      <c r="Q22" s="145"/>
      <c r="R22" s="145">
        <f>SUMIF(R6:R19,2,R6:R19)/2*100</f>
        <v>0</v>
      </c>
      <c r="S22" s="145"/>
      <c r="T22" s="145">
        <f>SUMIF(T6:T19,2,T6:T19)/2*100</f>
        <v>0</v>
      </c>
      <c r="U22" s="145"/>
      <c r="V22" s="145">
        <f>SUMIF(V6:V19,2,V6:V19)/2*100</f>
        <v>0</v>
      </c>
      <c r="W22" s="145"/>
      <c r="X22" s="145">
        <f>SUMIF(X6:X19,2,X6:X19)/2*100</f>
        <v>0</v>
      </c>
      <c r="Y22" s="145"/>
      <c r="Z22" s="145">
        <f>SUMIF(Z6:Z19,2,Z6:Z19)/2*100</f>
        <v>0</v>
      </c>
      <c r="AA22" s="145"/>
      <c r="AB22" s="145">
        <f>SUMIF(AB6:AB19,2,AB6:AB19)/2*100</f>
        <v>0</v>
      </c>
      <c r="AC22" s="145"/>
      <c r="AD22" s="149">
        <f>SUMIF(AD6:AD19,2,AD6:AD19)/2*100</f>
        <v>0</v>
      </c>
    </row>
    <row r="23" spans="1:30" ht="15.75" customHeight="1" x14ac:dyDescent="0.2">
      <c r="A23" s="674" t="s">
        <v>1812</v>
      </c>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635"/>
    </row>
    <row r="24" spans="1:30" ht="15.75" customHeight="1" x14ac:dyDescent="0.2">
      <c r="A24" s="226" t="s">
        <v>1813</v>
      </c>
      <c r="B24" s="204" t="s">
        <v>1814</v>
      </c>
      <c r="C24" s="205">
        <v>65</v>
      </c>
      <c r="D24" s="205">
        <v>110</v>
      </c>
      <c r="E24" s="205">
        <v>75</v>
      </c>
      <c r="F24" s="205">
        <v>89</v>
      </c>
      <c r="G24" s="206">
        <f>'Lab Results - U.S.'!G8</f>
        <v>0</v>
      </c>
      <c r="H24" s="207">
        <f>(IF(AND(G24&gt;=$E24,G24&lt;=$F24),0,IF(G24=0,0,IF(G24&lt;$C24,0,IF(G24&gt;$D24,2,IF(G24&gt;=$C24,1,IF(G24&lt;=$D24,1)))))))</f>
        <v>0</v>
      </c>
      <c r="I24" s="206">
        <f>'Lab Results - U.S.'!H8</f>
        <v>0</v>
      </c>
      <c r="J24" s="207">
        <f>(IF(AND(I24&gt;=$E24,I24&lt;=$F24),0,IF(I24=0,0,IF(I24&lt;$C24,0,IF(I24&gt;$D24,2,IF(I24&gt;=$C24,1,IF(I24&lt;=$D24,1)))))))</f>
        <v>0</v>
      </c>
      <c r="K24" s="206">
        <f>'Lab Results - U.S.'!I8</f>
        <v>0</v>
      </c>
      <c r="L24" s="207">
        <f>(IF(AND(K24&gt;=$E24,K24&lt;=$F24),0,IF(K24=0,0,IF(K24&lt;$C24,0,IF(K24&gt;$D24,2,IF(K24&gt;=$C24,1,IF(K24&lt;=$D24,1)))))))</f>
        <v>0</v>
      </c>
      <c r="M24" s="206">
        <f>'Lab Results - U.S.'!J8</f>
        <v>0</v>
      </c>
      <c r="N24" s="207">
        <f>(IF(AND(M24&gt;=$E24,M24&lt;=$F24),0,IF(M24=0,0,IF(M24&lt;$C24,0,IF(M24&gt;$D24,2,IF(M24&gt;=$C24,1,IF(M24&lt;=$D24,1)))))))</f>
        <v>0</v>
      </c>
      <c r="O24" s="206">
        <f>'Lab Results - U.S.'!K8</f>
        <v>0</v>
      </c>
      <c r="P24" s="207">
        <f>(IF(AND(O24&gt;=$E24,O24&lt;=$F24),0,IF(O24=0,0,IF(O24&lt;$C24,0,IF(O24&gt;$D24,2,IF(O24&gt;=$C24,1,IF(O24&lt;=$D24,1)))))))</f>
        <v>0</v>
      </c>
      <c r="Q24" s="206">
        <f>'Lab Results - U.S.'!L8</f>
        <v>0</v>
      </c>
      <c r="R24" s="207">
        <f>(IF(AND(Q24&gt;=$E24,Q24&lt;=$F24),0,IF(Q24=0,0,IF(Q24&lt;$C24,0,IF(Q24&gt;$D24,2,IF(Q24&gt;=$C24,1,IF(Q24&lt;=$D24,1)))))))</f>
        <v>0</v>
      </c>
      <c r="S24" s="206">
        <f>'Lab Results - U.S.'!M8</f>
        <v>0</v>
      </c>
      <c r="T24" s="207">
        <f>(IF(AND(S24&gt;=$E24,S24&lt;=$F24),0,IF(S24=0,0,IF(S24&lt;$C24,0,IF(S24&gt;$D24,2,IF(S24&gt;=$C24,1,IF(S24&lt;=$D24,1)))))))</f>
        <v>0</v>
      </c>
      <c r="U24" s="206">
        <f>'Lab Results - U.S.'!N8</f>
        <v>0</v>
      </c>
      <c r="V24" s="207">
        <f>(IF(AND(U24&gt;=$E24,U24&lt;=$F24),0,IF(U24=0,0,IF(U24&lt;$C24,0,IF(U24&gt;$D24,2,IF(U24&gt;=$C24,1,IF(U24&lt;=$D24,1)))))))</f>
        <v>0</v>
      </c>
      <c r="W24" s="206">
        <f>'Lab Results - U.S.'!O8</f>
        <v>0</v>
      </c>
      <c r="X24" s="207">
        <f>(IF(AND(W24&gt;=$E24,W24&lt;=$F24),0,IF(W24=0,0,IF(W24&lt;$C24,0,IF(W24&gt;$D24,2,IF(W24&gt;=$C24,1,IF(W24&lt;=$D24,1)))))))</f>
        <v>0</v>
      </c>
      <c r="Y24" s="206">
        <f>'Lab Results - U.S.'!P8</f>
        <v>0</v>
      </c>
      <c r="Z24" s="207">
        <f>(IF(AND(Y24&gt;=$E24,Y24&lt;=$F24),0,IF(Y24=0,0,IF(Y24&lt;$C24,0,IF(Y24&gt;$D24,2,IF(Y24&gt;=$C24,1,IF(Y24&lt;=$D24,1)))))))</f>
        <v>0</v>
      </c>
      <c r="AA24" s="206">
        <f>'Lab Results - U.S.'!Q8</f>
        <v>0</v>
      </c>
      <c r="AB24" s="207">
        <f>(IF(AND(AA24&gt;=$E24,AA24&lt;=$F24),0,IF(AA24=0,0,IF(AA24&lt;$C24,0,IF(AA24&gt;$D24,2,IF(AA24&gt;=$C24,1,IF(AA24&lt;=$D24,1)))))))</f>
        <v>0</v>
      </c>
      <c r="AC24" s="206">
        <f>'Lab Results - U.S.'!R8</f>
        <v>0</v>
      </c>
      <c r="AD24" s="227">
        <f>(IF(AND(AC24&gt;=$E24,AC24&lt;=$F24),0,IF(AC24=0,0,IF(AC24&lt;$C24,0,IF(AC24&gt;$D24,2,IF(AC24&gt;=$C24,1,IF(AC24&lt;=$D24,1)))))))</f>
        <v>0</v>
      </c>
    </row>
    <row r="25" spans="1:30" ht="15.75" customHeight="1" x14ac:dyDescent="0.2">
      <c r="A25" s="222" t="s">
        <v>1815</v>
      </c>
      <c r="B25" s="198" t="s">
        <v>1816</v>
      </c>
      <c r="C25" s="199">
        <v>8</v>
      </c>
      <c r="D25" s="199">
        <v>28</v>
      </c>
      <c r="E25" s="199">
        <v>13</v>
      </c>
      <c r="F25" s="199">
        <v>18</v>
      </c>
      <c r="G25" s="200">
        <f>'Lab Results - U.S.'!G11</f>
        <v>0</v>
      </c>
      <c r="H25" s="200">
        <f>(IF(G25&gt;=$E25,0,IF(G25=0,0,IF(G25&lt;$C25,2,IF(G25&gt;=$C25,1,IF(G25&lt;=$D25,1))))))</f>
        <v>0</v>
      </c>
      <c r="I25" s="200">
        <f>'Lab Results - U.S.'!H11</f>
        <v>0</v>
      </c>
      <c r="J25" s="200">
        <f>(IF(I25&gt;=$E25,0,IF(I25=0,0,IF(I25&lt;$C25,2,IF(I25&gt;=$C25,1,IF(I25&lt;=$D25,1))))))</f>
        <v>0</v>
      </c>
      <c r="K25" s="200">
        <f>'Lab Results - U.S.'!I11</f>
        <v>0</v>
      </c>
      <c r="L25" s="200">
        <f>(IF(K25&gt;=$E25,0,IF(K25=0,0,IF(K25&lt;$C25,2,IF(K25&gt;=$C25,1,IF(K25&lt;=$D25,1))))))</f>
        <v>0</v>
      </c>
      <c r="M25" s="200">
        <f>'Lab Results - U.S.'!J11</f>
        <v>0</v>
      </c>
      <c r="N25" s="200">
        <f>(IF(M25&gt;=$E25,0,IF(M25=0,0,IF(M25&lt;$C25,2,IF(M25&gt;=$C25,1,IF(M25&lt;=$D25,1))))))</f>
        <v>0</v>
      </c>
      <c r="O25" s="200">
        <f>'Lab Results - U.S.'!K11</f>
        <v>0</v>
      </c>
      <c r="P25" s="200">
        <f>(IF(O25&gt;=$E25,0,IF(O25=0,0,IF(O25&lt;$C25,2,IF(O25&gt;=$C25,1,IF(O25&lt;=$D25,1))))))</f>
        <v>0</v>
      </c>
      <c r="Q25" s="200">
        <f>'Lab Results - U.S.'!L11</f>
        <v>0</v>
      </c>
      <c r="R25" s="200">
        <f>(IF(Q25&gt;=$E25,0,IF(Q25=0,0,IF(Q25&lt;$C25,2,IF(Q25&gt;=$C25,1,IF(Q25&lt;=$D25,1))))))</f>
        <v>0</v>
      </c>
      <c r="S25" s="200">
        <f>'Lab Results - U.S.'!M11</f>
        <v>0</v>
      </c>
      <c r="T25" s="200">
        <f>(IF(S25&gt;=$E25,0,IF(S25=0,0,IF(S25&lt;$C25,2,IF(S25&gt;=$C25,1,IF(S25&lt;=$D25,1))))))</f>
        <v>0</v>
      </c>
      <c r="U25" s="200">
        <f>'Lab Results - U.S.'!N11</f>
        <v>0</v>
      </c>
      <c r="V25" s="200">
        <f>(IF(U25&gt;=$E25,0,IF(U25=0,0,IF(U25&lt;$C25,2,IF(U25&gt;=$C25,1,IF(U25&lt;=$D25,1))))))</f>
        <v>0</v>
      </c>
      <c r="W25" s="200">
        <f>'Lab Results - U.S.'!O11</f>
        <v>0</v>
      </c>
      <c r="X25" s="200">
        <f>(IF(W25&gt;=$E25,0,IF(W25=0,0,IF(W25&lt;$C25,2,IF(W25&gt;=$C25,1,IF(W25&lt;=$D25,1))))))</f>
        <v>0</v>
      </c>
      <c r="Y25" s="200">
        <f>'Lab Results - U.S.'!P11</f>
        <v>0</v>
      </c>
      <c r="Z25" s="200">
        <f>(IF(Y25&gt;=$E25,0,IF(Y25=0,0,IF(Y25&lt;$C25,2,IF(Y25&gt;=$C25,1,IF(Y25&lt;=$D25,1))))))</f>
        <v>0</v>
      </c>
      <c r="AA25" s="200">
        <f>'Lab Results - U.S.'!Q11</f>
        <v>0</v>
      </c>
      <c r="AB25" s="200">
        <f>(IF(AA25&gt;=$E25,0,IF(AA25=0,0,IF(AA25&lt;$C25,2,IF(AA25&gt;=$C25,1,IF(AA25&lt;=$D25,1))))))</f>
        <v>0</v>
      </c>
      <c r="AC25" s="200">
        <f>'Lab Results - U.S.'!R11</f>
        <v>0</v>
      </c>
      <c r="AD25" s="223">
        <f>(IF(AC25&gt;=$E25,0,IF(AC25=0,0,IF(AC25&lt;$C25,2,IF(AC25&gt;=$C25,1,IF(AC25&lt;=$D25,1))))))</f>
        <v>0</v>
      </c>
    </row>
    <row r="26" spans="1:30" ht="15.75" customHeight="1" x14ac:dyDescent="0.2">
      <c r="A26" s="222" t="s">
        <v>1817</v>
      </c>
      <c r="B26" s="198" t="s">
        <v>1818</v>
      </c>
      <c r="C26" s="199">
        <v>6.2</v>
      </c>
      <c r="D26" s="199">
        <v>8.3000000000000007</v>
      </c>
      <c r="E26" s="199">
        <v>6.9</v>
      </c>
      <c r="F26" s="199">
        <v>7.4</v>
      </c>
      <c r="G26" s="200">
        <f>'Lab Results - U.S.'!G22</f>
        <v>0</v>
      </c>
      <c r="H26" s="200">
        <f>(IF(G26&gt;=$E26,0,IF(G26=0,0,IF(G26&lt;$C26,2,IF(G26&gt;=$C26,1,IF(G26&lt;=$D26,1))))))</f>
        <v>0</v>
      </c>
      <c r="I26" s="200">
        <f>'Lab Results - U.S.'!H22</f>
        <v>0</v>
      </c>
      <c r="J26" s="200">
        <f>(IF(I26&gt;=$E26,0,IF(I26=0,0,IF(I26&lt;$C26,2,IF(I26&gt;=$C26,1,IF(I26&lt;=$D26,1))))))</f>
        <v>0</v>
      </c>
      <c r="K26" s="200">
        <f>'Lab Results - U.S.'!I22</f>
        <v>0</v>
      </c>
      <c r="L26" s="200">
        <f>(IF(K26&gt;=$E26,0,IF(K26=0,0,IF(K26&lt;$C26,2,IF(K26&gt;=$C26,1,IF(K26&lt;=$D26,1))))))</f>
        <v>0</v>
      </c>
      <c r="M26" s="200">
        <f>'Lab Results - U.S.'!J22</f>
        <v>0</v>
      </c>
      <c r="N26" s="200">
        <f>(IF(M26&gt;=$E26,0,IF(M26=0,0,IF(M26&lt;$C26,2,IF(M26&gt;=$C26,1,IF(M26&lt;=$D26,1))))))</f>
        <v>0</v>
      </c>
      <c r="O26" s="200">
        <f>'Lab Results - U.S.'!K22</f>
        <v>0</v>
      </c>
      <c r="P26" s="200">
        <f>(IF(O26&gt;=$E26,0,IF(O26=0,0,IF(O26&lt;$C26,2,IF(O26&gt;=$C26,1,IF(O26&lt;=$D26,1))))))</f>
        <v>0</v>
      </c>
      <c r="Q26" s="200">
        <f>'Lab Results - U.S.'!L22</f>
        <v>0</v>
      </c>
      <c r="R26" s="200">
        <f>(IF(Q26&gt;=$E26,0,IF(Q26=0,0,IF(Q26&lt;$C26,2,IF(Q26&gt;=$C26,1,IF(Q26&lt;=$D26,1))))))</f>
        <v>0</v>
      </c>
      <c r="S26" s="200">
        <f>'Lab Results - U.S.'!M22</f>
        <v>0</v>
      </c>
      <c r="T26" s="200">
        <f>(IF(S26&gt;=$E26,0,IF(S26=0,0,IF(S26&lt;$C26,2,IF(S26&gt;=$C26,1,IF(S26&lt;=$D26,1))))))</f>
        <v>0</v>
      </c>
      <c r="U26" s="200">
        <f>'Lab Results - U.S.'!N22</f>
        <v>0</v>
      </c>
      <c r="V26" s="200">
        <f>(IF(U26&gt;=$E26,0,IF(U26=0,0,IF(U26&lt;$C26,2,IF(U26&gt;=$C26,1,IF(U26&lt;=$D26,1))))))</f>
        <v>0</v>
      </c>
      <c r="W26" s="200">
        <f>'Lab Results - U.S.'!O22</f>
        <v>0</v>
      </c>
      <c r="X26" s="200">
        <f>(IF(W26&gt;=$E26,0,IF(W26=0,0,IF(W26&lt;$C26,2,IF(W26&gt;=$C26,1,IF(W26&lt;=$D26,1))))))</f>
        <v>0</v>
      </c>
      <c r="Y26" s="200">
        <f>'Lab Results - U.S.'!P22</f>
        <v>0</v>
      </c>
      <c r="Z26" s="200">
        <f>(IF(Y26&gt;=$E26,0,IF(Y26=0,0,IF(Y26&lt;$C26,2,IF(Y26&gt;=$C26,1,IF(Y26&lt;=$D26,1))))))</f>
        <v>0</v>
      </c>
      <c r="AA26" s="200">
        <f>'Lab Results - U.S.'!Q22</f>
        <v>0</v>
      </c>
      <c r="AB26" s="200">
        <f>(IF(AA26&gt;=$E26,0,IF(AA26=0,0,IF(AA26&lt;$C26,2,IF(AA26&gt;=$C26,1,IF(AA26&lt;=$D26,1))))))</f>
        <v>0</v>
      </c>
      <c r="AC26" s="200">
        <f>'Lab Results - U.S.'!R22</f>
        <v>0</v>
      </c>
      <c r="AD26" s="223">
        <f>(IF(AC26&gt;=$E26,0,IF(AC26=0,0,IF(AC26&lt;$C26,2,IF(AC26&gt;=$C26,1,IF(AC26&lt;=$D26,1))))))</f>
        <v>0</v>
      </c>
    </row>
    <row r="27" spans="1:30" ht="15.75" customHeight="1" x14ac:dyDescent="0.2">
      <c r="A27" s="222" t="s">
        <v>1819</v>
      </c>
      <c r="B27" s="198" t="s">
        <v>1820</v>
      </c>
      <c r="C27" s="199">
        <v>3.8</v>
      </c>
      <c r="D27" s="199">
        <v>5</v>
      </c>
      <c r="E27" s="199">
        <v>4</v>
      </c>
      <c r="F27" s="199">
        <v>5</v>
      </c>
      <c r="G27" s="200">
        <f>'Lab Results - U.S.'!G23</f>
        <v>0</v>
      </c>
      <c r="H27" s="200">
        <f>(IF(G27&gt;=$E27,0,IF(G27=0,0,IF(G27&lt;$C27,2,IF(G27&gt;=$C27,1,IF(G27&lt;=$D27,1))))))</f>
        <v>0</v>
      </c>
      <c r="I27" s="200">
        <f>'Lab Results - U.S.'!H23</f>
        <v>0</v>
      </c>
      <c r="J27" s="200">
        <f>(IF(I27&gt;=$E27,0,IF(I27=0,0,IF(I27&lt;$C27,2,IF(I27&gt;=$C27,1,IF(I27&lt;=$D27,1))))))</f>
        <v>0</v>
      </c>
      <c r="K27" s="200">
        <f>'Lab Results - U.S.'!I23</f>
        <v>0</v>
      </c>
      <c r="L27" s="200">
        <f>(IF(K27&gt;=$E27,0,IF(K27=0,0,IF(K27&lt;$C27,2,IF(K27&gt;=$C27,1,IF(K27&lt;=$D27,1))))))</f>
        <v>0</v>
      </c>
      <c r="M27" s="200">
        <f>'Lab Results - U.S.'!J23</f>
        <v>0</v>
      </c>
      <c r="N27" s="200">
        <f>(IF(M27&gt;=$E27,0,IF(M27=0,0,IF(M27&lt;$C27,2,IF(M27&gt;=$C27,1,IF(M27&lt;=$D27,1))))))</f>
        <v>0</v>
      </c>
      <c r="O27" s="200">
        <f>'Lab Results - U.S.'!K23</f>
        <v>0</v>
      </c>
      <c r="P27" s="200">
        <f>(IF(O27&gt;=$E27,0,IF(O27=0,0,IF(O27&lt;$C27,2,IF(O27&gt;=$C27,1,IF(O27&lt;=$D27,1))))))</f>
        <v>0</v>
      </c>
      <c r="Q27" s="200">
        <f>'Lab Results - U.S.'!L23</f>
        <v>0</v>
      </c>
      <c r="R27" s="200">
        <f>(IF(Q27&gt;=$E27,0,IF(Q27=0,0,IF(Q27&lt;$C27,2,IF(Q27&gt;=$C27,1,IF(Q27&lt;=$D27,1))))))</f>
        <v>0</v>
      </c>
      <c r="S27" s="200">
        <f>'Lab Results - U.S.'!M23</f>
        <v>0</v>
      </c>
      <c r="T27" s="200">
        <f>(IF(S27&gt;=$E27,0,IF(S27=0,0,IF(S27&lt;$C27,2,IF(S27&gt;=$C27,1,IF(S27&lt;=$D27,1))))))</f>
        <v>0</v>
      </c>
      <c r="U27" s="200">
        <f>'Lab Results - U.S.'!N23</f>
        <v>0</v>
      </c>
      <c r="V27" s="200">
        <f>(IF(U27&gt;=$E27,0,IF(U27=0,0,IF(U27&lt;$C27,2,IF(U27&gt;=$C27,1,IF(U27&lt;=$D27,1))))))</f>
        <v>0</v>
      </c>
      <c r="W27" s="200">
        <f>'Lab Results - U.S.'!O23</f>
        <v>0</v>
      </c>
      <c r="X27" s="200">
        <f>(IF(W27&gt;=$E27,0,IF(W27=0,0,IF(W27&lt;$C27,2,IF(W27&gt;=$C27,1,IF(W27&lt;=$D27,1))))))</f>
        <v>0</v>
      </c>
      <c r="Y27" s="200">
        <f>'Lab Results - U.S.'!P23</f>
        <v>0</v>
      </c>
      <c r="Z27" s="200">
        <f>(IF(Y27&gt;=$E27,0,IF(Y27=0,0,IF(Y27&lt;$C27,2,IF(Y27&gt;=$C27,1,IF(Y27&lt;=$D27,1))))))</f>
        <v>0</v>
      </c>
      <c r="AA27" s="200">
        <f>'Lab Results - U.S.'!Q23</f>
        <v>0</v>
      </c>
      <c r="AB27" s="200">
        <f>(IF(AA27&gt;=$E27,0,IF(AA27=0,0,IF(AA27&lt;$C27,2,IF(AA27&gt;=$C27,1,IF(AA27&lt;=$D27,1))))))</f>
        <v>0</v>
      </c>
      <c r="AC27" s="200">
        <f>'Lab Results - U.S.'!R23</f>
        <v>0</v>
      </c>
      <c r="AD27" s="223">
        <f>(IF(AC27&gt;=$E27,0,IF(AC27=0,0,IF(AC27&lt;$C27,2,IF(AC27&gt;=$C27,1,IF(AC27&lt;=$D27,1))))))</f>
        <v>0</v>
      </c>
    </row>
    <row r="28" spans="1:30" ht="15.75" customHeight="1" x14ac:dyDescent="0.2">
      <c r="A28" s="226" t="s">
        <v>1821</v>
      </c>
      <c r="B28" s="204" t="s">
        <v>1822</v>
      </c>
      <c r="C28" s="205">
        <v>2</v>
      </c>
      <c r="D28" s="205">
        <v>3.8</v>
      </c>
      <c r="E28" s="205">
        <v>2.4</v>
      </c>
      <c r="F28" s="205">
        <v>2.8</v>
      </c>
      <c r="G28" s="206">
        <f>'Lab Results - U.S.'!G24</f>
        <v>0</v>
      </c>
      <c r="H28" s="207">
        <f t="shared" ref="H28:H33" si="0">(IF(AND(G28&gt;=$E28,G28&lt;=$F28),0,IF(G28=0,0,IF(G28&lt;$C28,0,IF(G28&gt;$D28,2,IF(G28&gt;=$C28,1,IF(G28&lt;=$D28,1)))))))</f>
        <v>0</v>
      </c>
      <c r="I28" s="206">
        <f>'Lab Results - U.S.'!H24</f>
        <v>0</v>
      </c>
      <c r="J28" s="207">
        <f t="shared" ref="J28:J33" si="1">(IF(AND(I28&gt;=$E28,I28&lt;=$F28),0,IF(I28=0,0,IF(I28&lt;$C28,0,IF(I28&gt;$D28,2,IF(I28&gt;=$C28,1,IF(I28&lt;=$D28,1)))))))</f>
        <v>0</v>
      </c>
      <c r="K28" s="206">
        <f>'Lab Results - U.S.'!I24</f>
        <v>0</v>
      </c>
      <c r="L28" s="207">
        <f t="shared" ref="L28:L33" si="2">(IF(AND(K28&gt;=$E28,K28&lt;=$F28),0,IF(K28=0,0,IF(K28&lt;$C28,0,IF(K28&gt;$D28,2,IF(K28&gt;=$C28,1,IF(K28&lt;=$D28,1)))))))</f>
        <v>0</v>
      </c>
      <c r="M28" s="206">
        <f>'Lab Results - U.S.'!J24</f>
        <v>0</v>
      </c>
      <c r="N28" s="207">
        <f t="shared" ref="N28:N33" si="3">(IF(AND(M28&gt;=$E28,M28&lt;=$F28),0,IF(M28=0,0,IF(M28&lt;$C28,0,IF(M28&gt;$D28,2,IF(M28&gt;=$C28,1,IF(M28&lt;=$D28,1)))))))</f>
        <v>0</v>
      </c>
      <c r="O28" s="206">
        <f>'Lab Results - U.S.'!K24</f>
        <v>0</v>
      </c>
      <c r="P28" s="207">
        <f t="shared" ref="P28:P33" si="4">(IF(AND(O28&gt;=$E28,O28&lt;=$F28),0,IF(O28=0,0,IF(O28&lt;$C28,0,IF(O28&gt;$D28,2,IF(O28&gt;=$C28,1,IF(O28&lt;=$D28,1)))))))</f>
        <v>0</v>
      </c>
      <c r="Q28" s="206">
        <f>'Lab Results - U.S.'!L24</f>
        <v>0</v>
      </c>
      <c r="R28" s="207">
        <f t="shared" ref="R28:R33" si="5">(IF(AND(Q28&gt;=$E28,Q28&lt;=$F28),0,IF(Q28=0,0,IF(Q28&lt;$C28,0,IF(Q28&gt;$D28,2,IF(Q28&gt;=$C28,1,IF(Q28&lt;=$D28,1)))))))</f>
        <v>0</v>
      </c>
      <c r="S28" s="206">
        <f>'Lab Results - U.S.'!M24</f>
        <v>0</v>
      </c>
      <c r="T28" s="207">
        <f t="shared" ref="T28:T33" si="6">(IF(AND(S28&gt;=$E28,S28&lt;=$F28),0,IF(S28=0,0,IF(S28&lt;$C28,0,IF(S28&gt;$D28,2,IF(S28&gt;=$C28,1,IF(S28&lt;=$D28,1)))))))</f>
        <v>0</v>
      </c>
      <c r="U28" s="206">
        <f>'Lab Results - U.S.'!N24</f>
        <v>0</v>
      </c>
      <c r="V28" s="207">
        <f t="shared" ref="V28:V33" si="7">(IF(AND(U28&gt;=$E28,U28&lt;=$F28),0,IF(U28=0,0,IF(U28&lt;$C28,0,IF(U28&gt;$D28,2,IF(U28&gt;=$C28,1,IF(U28&lt;=$D28,1)))))))</f>
        <v>0</v>
      </c>
      <c r="W28" s="206">
        <f>'Lab Results - U.S.'!O24</f>
        <v>0</v>
      </c>
      <c r="X28" s="207">
        <f t="shared" ref="X28:X33" si="8">(IF(AND(W28&gt;=$E28,W28&lt;=$F28),0,IF(W28=0,0,IF(W28&lt;$C28,0,IF(W28&gt;$D28,2,IF(W28&gt;=$C28,1,IF(W28&lt;=$D28,1)))))))</f>
        <v>0</v>
      </c>
      <c r="Y28" s="206">
        <f>'Lab Results - U.S.'!P24</f>
        <v>0</v>
      </c>
      <c r="Z28" s="207">
        <f t="shared" ref="Z28:Z33" si="9">(IF(AND(Y28&gt;=$E28,Y28&lt;=$F28),0,IF(Y28=0,0,IF(Y28&lt;$C28,0,IF(Y28&gt;$D28,2,IF(Y28&gt;=$C28,1,IF(Y28&lt;=$D28,1)))))))</f>
        <v>0</v>
      </c>
      <c r="AA28" s="206">
        <f>'Lab Results - U.S.'!Q24</f>
        <v>0</v>
      </c>
      <c r="AB28" s="207">
        <f t="shared" ref="AB28:AB33" si="10">(IF(AND(AA28&gt;=$E28,AA28&lt;=$F28),0,IF(AA28=0,0,IF(AA28&lt;$C28,0,IF(AA28&gt;$D28,2,IF(AA28&gt;=$C28,1,IF(AA28&lt;=$D28,1)))))))</f>
        <v>0</v>
      </c>
      <c r="AC28" s="206">
        <f>'Lab Results - U.S.'!R24</f>
        <v>0</v>
      </c>
      <c r="AD28" s="227">
        <f t="shared" ref="AD28:AD33" si="11">(IF(AND(AC28&gt;=$E28,AC28&lt;=$F28),0,IF(AC28=0,0,IF(AC28&lt;$C28,0,IF(AC28&gt;$D28,2,IF(AC28&gt;=$C28,1,IF(AC28&lt;=$D28,1)))))))</f>
        <v>0</v>
      </c>
    </row>
    <row r="29" spans="1:30" ht="15.75" customHeight="1" x14ac:dyDescent="0.2">
      <c r="A29" s="226" t="s">
        <v>1823</v>
      </c>
      <c r="B29" s="204" t="s">
        <v>1824</v>
      </c>
      <c r="C29" s="205">
        <v>0.1</v>
      </c>
      <c r="D29" s="205">
        <v>1.5</v>
      </c>
      <c r="E29" s="205">
        <v>0.2</v>
      </c>
      <c r="F29" s="205">
        <v>1.2</v>
      </c>
      <c r="G29" s="206">
        <f>'Lab Results - U.S.'!G26</f>
        <v>0</v>
      </c>
      <c r="H29" s="207">
        <f t="shared" si="0"/>
        <v>0</v>
      </c>
      <c r="I29" s="206">
        <f>'Lab Results - U.S.'!H26</f>
        <v>0</v>
      </c>
      <c r="J29" s="207">
        <f t="shared" si="1"/>
        <v>0</v>
      </c>
      <c r="K29" s="206">
        <f>'Lab Results - U.S.'!I26</f>
        <v>0</v>
      </c>
      <c r="L29" s="207">
        <f t="shared" si="2"/>
        <v>0</v>
      </c>
      <c r="M29" s="206">
        <f>'Lab Results - U.S.'!J26</f>
        <v>0</v>
      </c>
      <c r="N29" s="207">
        <f t="shared" si="3"/>
        <v>0</v>
      </c>
      <c r="O29" s="206">
        <f>'Lab Results - U.S.'!K26</f>
        <v>0</v>
      </c>
      <c r="P29" s="207">
        <f t="shared" si="4"/>
        <v>0</v>
      </c>
      <c r="Q29" s="206">
        <f>'Lab Results - U.S.'!L26</f>
        <v>0</v>
      </c>
      <c r="R29" s="207">
        <f t="shared" si="5"/>
        <v>0</v>
      </c>
      <c r="S29" s="206">
        <f>'Lab Results - U.S.'!M26</f>
        <v>0</v>
      </c>
      <c r="T29" s="207">
        <f t="shared" si="6"/>
        <v>0</v>
      </c>
      <c r="U29" s="206">
        <f>'Lab Results - U.S.'!N26</f>
        <v>0</v>
      </c>
      <c r="V29" s="207">
        <f t="shared" si="7"/>
        <v>0</v>
      </c>
      <c r="W29" s="206">
        <f>'Lab Results - U.S.'!O26</f>
        <v>0</v>
      </c>
      <c r="X29" s="207">
        <f t="shared" si="8"/>
        <v>0</v>
      </c>
      <c r="Y29" s="206">
        <f>'Lab Results - U.S.'!P26</f>
        <v>0</v>
      </c>
      <c r="Z29" s="207">
        <f t="shared" si="9"/>
        <v>0</v>
      </c>
      <c r="AA29" s="206">
        <f>'Lab Results - U.S.'!Q26</f>
        <v>0</v>
      </c>
      <c r="AB29" s="207">
        <f t="shared" si="10"/>
        <v>0</v>
      </c>
      <c r="AC29" s="206">
        <f>'Lab Results - U.S.'!R26</f>
        <v>0</v>
      </c>
      <c r="AD29" s="227">
        <f t="shared" si="11"/>
        <v>0</v>
      </c>
    </row>
    <row r="30" spans="1:30" ht="15.75" customHeight="1" x14ac:dyDescent="0.2">
      <c r="A30" s="226" t="s">
        <v>1825</v>
      </c>
      <c r="B30" s="204" t="s">
        <v>1826</v>
      </c>
      <c r="C30" s="205">
        <v>27</v>
      </c>
      <c r="D30" s="205">
        <v>142</v>
      </c>
      <c r="E30" s="205">
        <v>70</v>
      </c>
      <c r="F30" s="205">
        <v>90</v>
      </c>
      <c r="G30" s="206">
        <f>'Lab Results - U.S.'!G$27</f>
        <v>0</v>
      </c>
      <c r="H30" s="207">
        <f t="shared" si="0"/>
        <v>0</v>
      </c>
      <c r="I30" s="206">
        <f>'Lab Results - U.S.'!H$27</f>
        <v>0</v>
      </c>
      <c r="J30" s="207">
        <f t="shared" si="1"/>
        <v>0</v>
      </c>
      <c r="K30" s="206">
        <f>'Lab Results - U.S.'!I$27</f>
        <v>0</v>
      </c>
      <c r="L30" s="207">
        <f t="shared" si="2"/>
        <v>0</v>
      </c>
      <c r="M30" s="206">
        <f>'Lab Results - U.S.'!J$27</f>
        <v>0</v>
      </c>
      <c r="N30" s="207">
        <f t="shared" si="3"/>
        <v>0</v>
      </c>
      <c r="O30" s="206">
        <f>'Lab Results - U.S.'!K$27</f>
        <v>0</v>
      </c>
      <c r="P30" s="207">
        <f t="shared" si="4"/>
        <v>0</v>
      </c>
      <c r="Q30" s="206">
        <f>'Lab Results - U.S.'!L$27</f>
        <v>0</v>
      </c>
      <c r="R30" s="207">
        <f t="shared" si="5"/>
        <v>0</v>
      </c>
      <c r="S30" s="206">
        <f>'Lab Results - U.S.'!M$27</f>
        <v>0</v>
      </c>
      <c r="T30" s="207">
        <f t="shared" si="6"/>
        <v>0</v>
      </c>
      <c r="U30" s="206">
        <f>'Lab Results - U.S.'!N$27</f>
        <v>0</v>
      </c>
      <c r="V30" s="207">
        <f t="shared" si="7"/>
        <v>0</v>
      </c>
      <c r="W30" s="206">
        <f>'Lab Results - U.S.'!O$27</f>
        <v>0</v>
      </c>
      <c r="X30" s="207">
        <f t="shared" si="8"/>
        <v>0</v>
      </c>
      <c r="Y30" s="206">
        <f>'Lab Results - U.S.'!P$27</f>
        <v>0</v>
      </c>
      <c r="Z30" s="207">
        <f t="shared" si="9"/>
        <v>0</v>
      </c>
      <c r="AA30" s="206">
        <f>'Lab Results - U.S.'!Q$27</f>
        <v>0</v>
      </c>
      <c r="AB30" s="207">
        <f t="shared" si="10"/>
        <v>0</v>
      </c>
      <c r="AC30" s="206">
        <f>'Lab Results - U.S.'!R$27</f>
        <v>0</v>
      </c>
      <c r="AD30" s="227">
        <f t="shared" si="11"/>
        <v>0</v>
      </c>
    </row>
    <row r="31" spans="1:30" ht="15.75" customHeight="1" x14ac:dyDescent="0.2">
      <c r="A31" s="226" t="s">
        <v>1827</v>
      </c>
      <c r="B31" s="204" t="s">
        <v>1828</v>
      </c>
      <c r="C31" s="205">
        <v>89</v>
      </c>
      <c r="D31" s="205">
        <v>215</v>
      </c>
      <c r="E31" s="205">
        <v>140</v>
      </c>
      <c r="F31" s="205">
        <v>180</v>
      </c>
      <c r="G31" s="206">
        <f>'Lab Results - U.S.'!G28</f>
        <v>0</v>
      </c>
      <c r="H31" s="207">
        <f t="shared" si="0"/>
        <v>0</v>
      </c>
      <c r="I31" s="206">
        <f>'Lab Results - U.S.'!H28</f>
        <v>0</v>
      </c>
      <c r="J31" s="207">
        <f t="shared" si="1"/>
        <v>0</v>
      </c>
      <c r="K31" s="206">
        <f>'Lab Results - U.S.'!I28</f>
        <v>0</v>
      </c>
      <c r="L31" s="207">
        <f t="shared" si="2"/>
        <v>0</v>
      </c>
      <c r="M31" s="206">
        <f>'Lab Results - U.S.'!J28</f>
        <v>0</v>
      </c>
      <c r="N31" s="207">
        <f t="shared" si="3"/>
        <v>0</v>
      </c>
      <c r="O31" s="206">
        <f>'Lab Results - U.S.'!K28</f>
        <v>0</v>
      </c>
      <c r="P31" s="207">
        <f t="shared" si="4"/>
        <v>0</v>
      </c>
      <c r="Q31" s="206">
        <f>'Lab Results - U.S.'!L28</f>
        <v>0</v>
      </c>
      <c r="R31" s="207">
        <f t="shared" si="5"/>
        <v>0</v>
      </c>
      <c r="S31" s="206">
        <f>'Lab Results - U.S.'!M28</f>
        <v>0</v>
      </c>
      <c r="T31" s="207">
        <f t="shared" si="6"/>
        <v>0</v>
      </c>
      <c r="U31" s="206">
        <f>'Lab Results - U.S.'!N28</f>
        <v>0</v>
      </c>
      <c r="V31" s="207">
        <f t="shared" si="7"/>
        <v>0</v>
      </c>
      <c r="W31" s="206">
        <f>'Lab Results - U.S.'!O28</f>
        <v>0</v>
      </c>
      <c r="X31" s="207">
        <f t="shared" si="8"/>
        <v>0</v>
      </c>
      <c r="Y31" s="206">
        <f>'Lab Results - U.S.'!P28</f>
        <v>0</v>
      </c>
      <c r="Z31" s="207">
        <f t="shared" si="9"/>
        <v>0</v>
      </c>
      <c r="AA31" s="206">
        <f>'Lab Results - U.S.'!Q28</f>
        <v>0</v>
      </c>
      <c r="AB31" s="207">
        <f t="shared" si="10"/>
        <v>0</v>
      </c>
      <c r="AC31" s="206">
        <f>'Lab Results - U.S.'!R28</f>
        <v>0</v>
      </c>
      <c r="AD31" s="227">
        <f t="shared" si="11"/>
        <v>0</v>
      </c>
    </row>
    <row r="32" spans="1:30" ht="15.75" customHeight="1" x14ac:dyDescent="0.2">
      <c r="A32" s="226" t="s">
        <v>1829</v>
      </c>
      <c r="B32" s="204" t="s">
        <v>1830</v>
      </c>
      <c r="C32" s="205">
        <v>1</v>
      </c>
      <c r="D32" s="205">
        <v>45</v>
      </c>
      <c r="E32" s="205">
        <v>10</v>
      </c>
      <c r="F32" s="205">
        <v>26</v>
      </c>
      <c r="G32" s="206">
        <f>'Lab Results - U.S.'!G29</f>
        <v>0</v>
      </c>
      <c r="H32" s="207">
        <f t="shared" si="0"/>
        <v>0</v>
      </c>
      <c r="I32" s="206">
        <f>'Lab Results - U.S.'!H29</f>
        <v>0</v>
      </c>
      <c r="J32" s="207">
        <f t="shared" si="1"/>
        <v>0</v>
      </c>
      <c r="K32" s="206">
        <f>'Lab Results - U.S.'!I29</f>
        <v>0</v>
      </c>
      <c r="L32" s="207">
        <f t="shared" si="2"/>
        <v>0</v>
      </c>
      <c r="M32" s="206">
        <f>'Lab Results - U.S.'!J29</f>
        <v>0</v>
      </c>
      <c r="N32" s="207">
        <f t="shared" si="3"/>
        <v>0</v>
      </c>
      <c r="O32" s="206">
        <f>'Lab Results - U.S.'!K29</f>
        <v>0</v>
      </c>
      <c r="P32" s="207">
        <f t="shared" si="4"/>
        <v>0</v>
      </c>
      <c r="Q32" s="206">
        <f>'Lab Results - U.S.'!L29</f>
        <v>0</v>
      </c>
      <c r="R32" s="207">
        <f t="shared" si="5"/>
        <v>0</v>
      </c>
      <c r="S32" s="206">
        <f>'Lab Results - U.S.'!M29</f>
        <v>0</v>
      </c>
      <c r="T32" s="207">
        <f t="shared" si="6"/>
        <v>0</v>
      </c>
      <c r="U32" s="206">
        <f>'Lab Results - U.S.'!N29</f>
        <v>0</v>
      </c>
      <c r="V32" s="207">
        <f t="shared" si="7"/>
        <v>0</v>
      </c>
      <c r="W32" s="206">
        <f>'Lab Results - U.S.'!O29</f>
        <v>0</v>
      </c>
      <c r="X32" s="207">
        <f t="shared" si="8"/>
        <v>0</v>
      </c>
      <c r="Y32" s="206">
        <f>'Lab Results - U.S.'!P29</f>
        <v>0</v>
      </c>
      <c r="Z32" s="207">
        <f t="shared" si="9"/>
        <v>0</v>
      </c>
      <c r="AA32" s="206">
        <f>'Lab Results - U.S.'!Q29</f>
        <v>0</v>
      </c>
      <c r="AB32" s="207">
        <f t="shared" si="10"/>
        <v>0</v>
      </c>
      <c r="AC32" s="206">
        <f>'Lab Results - U.S.'!R29</f>
        <v>0</v>
      </c>
      <c r="AD32" s="227">
        <f t="shared" si="11"/>
        <v>0</v>
      </c>
    </row>
    <row r="33" spans="1:30" ht="15.75" customHeight="1" x14ac:dyDescent="0.2">
      <c r="A33" s="226" t="s">
        <v>1831</v>
      </c>
      <c r="B33" s="204" t="s">
        <v>1832</v>
      </c>
      <c r="C33" s="205">
        <v>1</v>
      </c>
      <c r="D33" s="205">
        <v>55</v>
      </c>
      <c r="E33" s="205">
        <v>10</v>
      </c>
      <c r="F33" s="205">
        <v>26</v>
      </c>
      <c r="G33" s="206">
        <f>'Lab Results - U.S.'!G30</f>
        <v>0</v>
      </c>
      <c r="H33" s="207">
        <f t="shared" si="0"/>
        <v>0</v>
      </c>
      <c r="I33" s="206">
        <f>'Lab Results - U.S.'!H30</f>
        <v>0</v>
      </c>
      <c r="J33" s="207">
        <f t="shared" si="1"/>
        <v>0</v>
      </c>
      <c r="K33" s="206">
        <f>'Lab Results - U.S.'!I30</f>
        <v>0</v>
      </c>
      <c r="L33" s="207">
        <f t="shared" si="2"/>
        <v>0</v>
      </c>
      <c r="M33" s="206">
        <f>'Lab Results - U.S.'!J30</f>
        <v>0</v>
      </c>
      <c r="N33" s="207">
        <f t="shared" si="3"/>
        <v>0</v>
      </c>
      <c r="O33" s="206">
        <f>'Lab Results - U.S.'!K30</f>
        <v>0</v>
      </c>
      <c r="P33" s="207">
        <f t="shared" si="4"/>
        <v>0</v>
      </c>
      <c r="Q33" s="206">
        <f>'Lab Results - U.S.'!L30</f>
        <v>0</v>
      </c>
      <c r="R33" s="207">
        <f t="shared" si="5"/>
        <v>0</v>
      </c>
      <c r="S33" s="206">
        <f>'Lab Results - U.S.'!M30</f>
        <v>0</v>
      </c>
      <c r="T33" s="207">
        <f t="shared" si="6"/>
        <v>0</v>
      </c>
      <c r="U33" s="206">
        <f>'Lab Results - U.S.'!N30</f>
        <v>0</v>
      </c>
      <c r="V33" s="207">
        <f t="shared" si="7"/>
        <v>0</v>
      </c>
      <c r="W33" s="206">
        <f>'Lab Results - U.S.'!O30</f>
        <v>0</v>
      </c>
      <c r="X33" s="207">
        <f t="shared" si="8"/>
        <v>0</v>
      </c>
      <c r="Y33" s="206">
        <f>'Lab Results - U.S.'!P30</f>
        <v>0</v>
      </c>
      <c r="Z33" s="207">
        <f t="shared" si="9"/>
        <v>0</v>
      </c>
      <c r="AA33" s="206">
        <f>'Lab Results - U.S.'!Q30</f>
        <v>0</v>
      </c>
      <c r="AB33" s="207">
        <f t="shared" si="10"/>
        <v>0</v>
      </c>
      <c r="AC33" s="206">
        <f>'Lab Results - U.S.'!R30</f>
        <v>0</v>
      </c>
      <c r="AD33" s="227">
        <f t="shared" si="11"/>
        <v>0</v>
      </c>
    </row>
    <row r="34" spans="1:30" ht="15.75" customHeight="1" x14ac:dyDescent="0.2">
      <c r="A34" s="222" t="s">
        <v>1833</v>
      </c>
      <c r="B34" s="198" t="s">
        <v>1834</v>
      </c>
      <c r="C34" s="199">
        <v>1</v>
      </c>
      <c r="D34" s="199">
        <v>55</v>
      </c>
      <c r="E34" s="199">
        <v>10</v>
      </c>
      <c r="F34" s="199">
        <v>26</v>
      </c>
      <c r="G34" s="200">
        <f>'Lab Results - U.S.'!G30</f>
        <v>0</v>
      </c>
      <c r="H34" s="200">
        <f>(IF(G34&gt;=$E34,0,IF(G34=0,0,IF(G34&lt;$C34,2,IF(G34&gt;=$C34,1,IF(G34&lt;=$D34,1))))))</f>
        <v>0</v>
      </c>
      <c r="I34" s="200">
        <f>'Lab Results - U.S.'!H30</f>
        <v>0</v>
      </c>
      <c r="J34" s="200">
        <f>(IF(I34&gt;=$E34,0,IF(I34=0,0,IF(I34&lt;$C34,2,IF(I34&gt;=$C34,1,IF(I34&lt;=$D34,1))))))</f>
        <v>0</v>
      </c>
      <c r="K34" s="200">
        <f>'Lab Results - U.S.'!I30</f>
        <v>0</v>
      </c>
      <c r="L34" s="200">
        <f>(IF(K34&gt;=$E34,0,IF(K34=0,0,IF(K34&lt;$C34,2,IF(K34&gt;=$C34,1,IF(K34&lt;=$D34,1))))))</f>
        <v>0</v>
      </c>
      <c r="M34" s="200">
        <f>'Lab Results - U.S.'!J30</f>
        <v>0</v>
      </c>
      <c r="N34" s="200">
        <f>(IF(M34&gt;=$E34,0,IF(M34=0,0,IF(M34&lt;$C34,2,IF(M34&gt;=$C34,1,IF(M34&lt;=$D34,1))))))</f>
        <v>0</v>
      </c>
      <c r="O34" s="200">
        <f>'Lab Results - U.S.'!K30</f>
        <v>0</v>
      </c>
      <c r="P34" s="200">
        <f>(IF(O34&gt;=$E34,0,IF(O34=0,0,IF(O34&lt;$C34,2,IF(O34&gt;=$C34,1,IF(O34&lt;=$D34,1))))))</f>
        <v>0</v>
      </c>
      <c r="Q34" s="200">
        <f>'Lab Results - U.S.'!L30</f>
        <v>0</v>
      </c>
      <c r="R34" s="200">
        <f>(IF(Q34&gt;=$E34,0,IF(Q34=0,0,IF(Q34&lt;$C34,2,IF(Q34&gt;=$C34,1,IF(Q34&lt;=$D34,1))))))</f>
        <v>0</v>
      </c>
      <c r="S34" s="200">
        <f>'Lab Results - U.S.'!M30</f>
        <v>0</v>
      </c>
      <c r="T34" s="200">
        <f>(IF(S34&gt;=$E34,0,IF(S34=0,0,IF(S34&lt;$C34,2,IF(S34&gt;=$C34,1,IF(S34&lt;=$D34,1))))))</f>
        <v>0</v>
      </c>
      <c r="U34" s="200">
        <f>'Lab Results - U.S.'!N30</f>
        <v>0</v>
      </c>
      <c r="V34" s="200">
        <f>(IF(U34&gt;=$E34,0,IF(U34=0,0,IF(U34&lt;$C34,2,IF(U34&gt;=$C34,1,IF(U34&lt;=$D34,1))))))</f>
        <v>0</v>
      </c>
      <c r="W34" s="200">
        <f>'Lab Results - U.S.'!O30</f>
        <v>0</v>
      </c>
      <c r="X34" s="200">
        <f>(IF(W34&gt;=$E34,0,IF(W34=0,0,IF(W34&lt;$C34,2,IF(W34&gt;=$C34,1,IF(W34&lt;=$D34,1))))))</f>
        <v>0</v>
      </c>
      <c r="Y34" s="200">
        <f>'Lab Results - U.S.'!P30</f>
        <v>0</v>
      </c>
      <c r="Z34" s="200">
        <f>(IF(Y34&gt;=$E34,0,IF(Y34=0,0,IF(Y34&lt;$C34,2,IF(Y34&gt;=$C34,1,IF(Y34&lt;=$D34,1))))))</f>
        <v>0</v>
      </c>
      <c r="AA34" s="200">
        <f>'Lab Results - U.S.'!Q30</f>
        <v>0</v>
      </c>
      <c r="AB34" s="200">
        <f>(IF(AA34&gt;=$E34,0,IF(AA34=0,0,IF(AA34&lt;$C34,2,IF(AA34&gt;=$C34,1,IF(AA34&lt;=$D34,1))))))</f>
        <v>0</v>
      </c>
      <c r="AC34" s="200">
        <f>'Lab Results - U.S.'!R30</f>
        <v>0</v>
      </c>
      <c r="AD34" s="223">
        <f>(IF(AC34&gt;=$E34,0,IF(AC34=0,0,IF(AC34&lt;$C34,2,IF(AC34&gt;=$C34,1,IF(AC34&lt;=$D34,1))))))</f>
        <v>0</v>
      </c>
    </row>
    <row r="35" spans="1:30" ht="15.75" customHeight="1" x14ac:dyDescent="0.2">
      <c r="A35" s="226" t="s">
        <v>1835</v>
      </c>
      <c r="B35" s="204" t="s">
        <v>1836</v>
      </c>
      <c r="C35" s="205">
        <v>5</v>
      </c>
      <c r="D35" s="205">
        <v>52</v>
      </c>
      <c r="E35" s="205">
        <v>10</v>
      </c>
      <c r="F35" s="205">
        <v>26</v>
      </c>
      <c r="G35" s="206">
        <f>'Lab Results - U.S.'!G31</f>
        <v>0</v>
      </c>
      <c r="H35" s="207">
        <f>(IF(AND(G35&gt;=$E35,G35&lt;=$F35),0,IF(G35=0,0,IF(G35&lt;$C35,0,IF(G35&gt;$D35,2,IF(G35&gt;=$C35,1,IF(G35&lt;=$D35,1)))))))</f>
        <v>0</v>
      </c>
      <c r="I35" s="206">
        <f>'Lab Results - U.S.'!H31</f>
        <v>0</v>
      </c>
      <c r="J35" s="207">
        <f>(IF(AND(I35&gt;=$E35,I35&lt;=$F35),0,IF(I35=0,0,IF(I35&lt;$C35,0,IF(I35&gt;$D35,2,IF(I35&gt;=$C35,1,IF(I35&lt;=$D35,1)))))))</f>
        <v>0</v>
      </c>
      <c r="K35" s="206">
        <f>'Lab Results - U.S.'!I31</f>
        <v>0</v>
      </c>
      <c r="L35" s="207">
        <f>(IF(AND(K35&gt;=$E35,K35&lt;=$F35),0,IF(K35=0,0,IF(K35&lt;$C35,0,IF(K35&gt;$D35,2,IF(K35&gt;=$C35,1,IF(K35&lt;=$D35,1)))))))</f>
        <v>0</v>
      </c>
      <c r="M35" s="206">
        <f>'Lab Results - U.S.'!J31</f>
        <v>0</v>
      </c>
      <c r="N35" s="207">
        <f>(IF(AND(M35&gt;=$E35,M35&lt;=$F35),0,IF(M35=0,0,IF(M35&lt;$C35,0,IF(M35&gt;$D35,2,IF(M35&gt;=$C35,1,IF(M35&lt;=$D35,1)))))))</f>
        <v>0</v>
      </c>
      <c r="O35" s="206">
        <f>'Lab Results - U.S.'!K31</f>
        <v>0</v>
      </c>
      <c r="P35" s="207">
        <f>(IF(AND(O35&gt;=$E35,O35&lt;=$F35),0,IF(O35=0,0,IF(O35&lt;$C35,0,IF(O35&gt;$D35,2,IF(O35&gt;=$C35,1,IF(O35&lt;=$D35,1)))))))</f>
        <v>0</v>
      </c>
      <c r="Q35" s="206">
        <f>'Lab Results - U.S.'!L31</f>
        <v>0</v>
      </c>
      <c r="R35" s="207">
        <f>(IF(AND(Q35&gt;=$E35,Q35&lt;=$F35),0,IF(Q35=0,0,IF(Q35&lt;$C35,0,IF(Q35&gt;$D35,2,IF(Q35&gt;=$C35,1,IF(Q35&lt;=$D35,1)))))))</f>
        <v>0</v>
      </c>
      <c r="S35" s="206">
        <f>'Lab Results - U.S.'!M31</f>
        <v>0</v>
      </c>
      <c r="T35" s="207">
        <f>(IF(AND(S35&gt;=$E35,S35&lt;=$F35),0,IF(S35=0,0,IF(S35&lt;$C35,0,IF(S35&gt;$D35,2,IF(S35&gt;=$C35,1,IF(S35&lt;=$D35,1)))))))</f>
        <v>0</v>
      </c>
      <c r="U35" s="206">
        <f>'Lab Results - U.S.'!N31</f>
        <v>0</v>
      </c>
      <c r="V35" s="207">
        <f>(IF(AND(U35&gt;=$E35,U35&lt;=$F35),0,IF(U35=0,0,IF(U35&lt;$C35,0,IF(U35&gt;$D35,2,IF(U35&gt;=$C35,1,IF(U35&lt;=$D35,1)))))))</f>
        <v>0</v>
      </c>
      <c r="W35" s="206">
        <f>'Lab Results - U.S.'!O31</f>
        <v>0</v>
      </c>
      <c r="X35" s="207">
        <f>(IF(AND(W35&gt;=$E35,W35&lt;=$F35),0,IF(W35=0,0,IF(W35&lt;$C35,0,IF(W35&gt;$D35,2,IF(W35&gt;=$C35,1,IF(W35&lt;=$D35,1)))))))</f>
        <v>0</v>
      </c>
      <c r="Y35" s="206">
        <f>'Lab Results - U.S.'!P31</f>
        <v>0</v>
      </c>
      <c r="Z35" s="207">
        <f>(IF(AND(Y35&gt;=$E35,Y35&lt;=$F35),0,IF(Y35=0,0,IF(Y35&lt;$C35,0,IF(Y35&gt;$D35,2,IF(Y35&gt;=$C35,1,IF(Y35&lt;=$D35,1)))))))</f>
        <v>0</v>
      </c>
      <c r="AA35" s="206">
        <f>'Lab Results - U.S.'!Q31</f>
        <v>0</v>
      </c>
      <c r="AB35" s="207">
        <f>(IF(AND(AA35&gt;=$E35,AA35&lt;=$F35),0,IF(AA35=0,0,IF(AA35&lt;$C35,0,IF(AA35&gt;$D35,2,IF(AA35&gt;=$C35,1,IF(AA35&lt;=$D35,1)))))))</f>
        <v>0</v>
      </c>
      <c r="AC35" s="206">
        <f>'Lab Results - U.S.'!R31</f>
        <v>0</v>
      </c>
      <c r="AD35" s="227">
        <f>(IF(AND(AC35&gt;=$E35,AC35&lt;=$F35),0,IF(AC35=0,0,IF(AC35&lt;$C35,0,IF(AC35&gt;$D35,2,IF(AC35&gt;=$C35,1,IF(AC35&lt;=$D35,1)))))))</f>
        <v>0</v>
      </c>
    </row>
    <row r="36" spans="1:30" ht="15.75" customHeight="1" x14ac:dyDescent="0.2">
      <c r="A36" s="226" t="s">
        <v>1837</v>
      </c>
      <c r="B36" s="204" t="s">
        <v>1838</v>
      </c>
      <c r="C36" s="205">
        <v>40</v>
      </c>
      <c r="D36" s="205">
        <v>180</v>
      </c>
      <c r="E36" s="205">
        <v>85</v>
      </c>
      <c r="F36" s="205">
        <v>130</v>
      </c>
      <c r="G36" s="206">
        <f>'Lab Results - U.S.'!G32</f>
        <v>0</v>
      </c>
      <c r="H36" s="207">
        <f>(IF(AND(G36&gt;=$E36,G36&lt;=$F36),0,IF(G36=0,0,IF(G36&lt;$C36,0,IF(G36&gt;$D36,2,IF(G36&gt;=$C36,1,IF(G36&lt;=$D36,1)))))))</f>
        <v>0</v>
      </c>
      <c r="I36" s="206">
        <f>'Lab Results - U.S.'!H32</f>
        <v>0</v>
      </c>
      <c r="J36" s="207">
        <f>(IF(AND(I36&gt;=$E36,I36&lt;=$F36),0,IF(I36=0,0,IF(I36&lt;$C36,0,IF(I36&gt;$D36,2,IF(I36&gt;=$C36,1,IF(I36&lt;=$D36,1)))))))</f>
        <v>0</v>
      </c>
      <c r="K36" s="206">
        <f>'Lab Results - U.S.'!I32</f>
        <v>0</v>
      </c>
      <c r="L36" s="207">
        <f>(IF(AND(K36&gt;=$E36,K36&lt;=$F36),0,IF(K36=0,0,IF(K36&lt;$C36,0,IF(K36&gt;$D36,2,IF(K36&gt;=$C36,1,IF(K36&lt;=$D36,1)))))))</f>
        <v>0</v>
      </c>
      <c r="M36" s="206">
        <f>'Lab Results - U.S.'!J32</f>
        <v>0</v>
      </c>
      <c r="N36" s="207">
        <f>(IF(AND(M36&gt;=$E36,M36&lt;=$F36),0,IF(M36=0,0,IF(M36&lt;$C36,0,IF(M36&gt;$D36,2,IF(M36&gt;=$C36,1,IF(M36&lt;=$D36,1)))))))</f>
        <v>0</v>
      </c>
      <c r="O36" s="206">
        <f>'Lab Results - U.S.'!K32</f>
        <v>0</v>
      </c>
      <c r="P36" s="207">
        <f>(IF(AND(O36&gt;=$E36,O36&lt;=$F36),0,IF(O36=0,0,IF(O36&lt;$C36,0,IF(O36&gt;$D36,2,IF(O36&gt;=$C36,1,IF(O36&lt;=$D36,1)))))))</f>
        <v>0</v>
      </c>
      <c r="Q36" s="206">
        <f>'Lab Results - U.S.'!L32</f>
        <v>0</v>
      </c>
      <c r="R36" s="207">
        <f>(IF(AND(Q36&gt;=$E36,Q36&lt;=$F36),0,IF(Q36=0,0,IF(Q36&lt;$C36,0,IF(Q36&gt;$D36,2,IF(Q36&gt;=$C36,1,IF(Q36&lt;=$D36,1)))))))</f>
        <v>0</v>
      </c>
      <c r="S36" s="206">
        <f>'Lab Results - U.S.'!M32</f>
        <v>0</v>
      </c>
      <c r="T36" s="207">
        <f>(IF(AND(S36&gt;=$E36,S36&lt;=$F36),0,IF(S36=0,0,IF(S36&lt;$C36,0,IF(S36&gt;$D36,2,IF(S36&gt;=$C36,1,IF(S36&lt;=$D36,1)))))))</f>
        <v>0</v>
      </c>
      <c r="U36" s="206">
        <f>'Lab Results - U.S.'!N32</f>
        <v>0</v>
      </c>
      <c r="V36" s="207">
        <f>(IF(AND(U36&gt;=$E36,U36&lt;=$F36),0,IF(U36=0,0,IF(U36&lt;$C36,0,IF(U36&gt;$D36,2,IF(U36&gt;=$C36,1,IF(U36&lt;=$D36,1)))))))</f>
        <v>0</v>
      </c>
      <c r="W36" s="206">
        <f>'Lab Results - U.S.'!O32</f>
        <v>0</v>
      </c>
      <c r="X36" s="207">
        <f>(IF(AND(W36&gt;=$E36,W36&lt;=$F36),0,IF(W36=0,0,IF(W36&lt;$C36,0,IF(W36&gt;$D36,2,IF(W36&gt;=$C36,1,IF(W36&lt;=$D36,1)))))))</f>
        <v>0</v>
      </c>
      <c r="Y36" s="206">
        <f>'Lab Results - U.S.'!P32</f>
        <v>0</v>
      </c>
      <c r="Z36" s="207">
        <f>(IF(AND(Y36&gt;=$E36,Y36&lt;=$F36),0,IF(Y36=0,0,IF(Y36&lt;$C36,0,IF(Y36&gt;$D36,2,IF(Y36&gt;=$C36,1,IF(Y36&lt;=$D36,1)))))))</f>
        <v>0</v>
      </c>
      <c r="AA36" s="206">
        <f>'Lab Results - U.S.'!Q32</f>
        <v>0</v>
      </c>
      <c r="AB36" s="207">
        <f>(IF(AND(AA36&gt;=$E36,AA36&lt;=$F36),0,IF(AA36=0,0,IF(AA36&lt;$C36,0,IF(AA36&gt;$D36,2,IF(AA36&gt;=$C36,1,IF(AA36&lt;=$D36,1)))))))</f>
        <v>0</v>
      </c>
      <c r="AC36" s="206">
        <f>'Lab Results - U.S.'!R32</f>
        <v>0</v>
      </c>
      <c r="AD36" s="227">
        <f>(IF(AND(AC36&gt;=$E36,AC36&lt;=$F36),0,IF(AC36=0,0,IF(AC36&lt;$C36,0,IF(AC36&gt;$D36,2,IF(AC36&gt;=$C36,1,IF(AC36&lt;=$D36,1)))))))</f>
        <v>0</v>
      </c>
    </row>
    <row r="37" spans="1:30" ht="27" customHeight="1" x14ac:dyDescent="0.2">
      <c r="A37" s="226" t="s">
        <v>1839</v>
      </c>
      <c r="B37" s="204" t="s">
        <v>1840</v>
      </c>
      <c r="C37" s="205">
        <v>0.1</v>
      </c>
      <c r="D37" s="205">
        <v>200</v>
      </c>
      <c r="E37" s="205">
        <v>150</v>
      </c>
      <c r="F37" s="205">
        <v>200</v>
      </c>
      <c r="G37" s="206">
        <f>'Lab Results - U.S.'!G$33</f>
        <v>0</v>
      </c>
      <c r="H37" s="207">
        <f>(IF(AND(G37&gt;=$E37,G37&lt;=$F37),0,IF(G37=0,0,IF(G37&lt;$C37,0,IF(G37&gt;$D37,2,IF(G37&gt;=$C37,1,IF(G37&lt;=$D37,1)))))))</f>
        <v>0</v>
      </c>
      <c r="I37" s="206">
        <f>'Lab Results - U.S.'!H$33</f>
        <v>0</v>
      </c>
      <c r="J37" s="207">
        <f>(IF(AND(I37&gt;=$E37,I37&lt;=$F37),0,IF(I37=0,0,IF(I37&lt;$C37,0,IF(I37&gt;$D37,2,IF(I37&gt;=$C37,1,IF(I37&lt;=$D37,1)))))))</f>
        <v>0</v>
      </c>
      <c r="K37" s="206">
        <f>'Lab Results - U.S.'!I$33</f>
        <v>0</v>
      </c>
      <c r="L37" s="207">
        <f>(IF(AND(K37&gt;=$E37,K37&lt;=$F37),0,IF(K37=0,0,IF(K37&lt;$C37,0,IF(K37&gt;$D37,2,IF(K37&gt;=$C37,1,IF(K37&lt;=$D37,1)))))))</f>
        <v>0</v>
      </c>
      <c r="M37" s="206">
        <f>'Lab Results - U.S.'!J$33</f>
        <v>0</v>
      </c>
      <c r="N37" s="207">
        <f>(IF(AND(M37&gt;=$E37,M37&lt;=$F37),0,IF(M37=0,0,IF(M37&lt;$C37,0,IF(M37&gt;$D37,2,IF(M37&gt;=$C37,1,IF(M37&lt;=$D37,1)))))))</f>
        <v>0</v>
      </c>
      <c r="O37" s="206">
        <f>'Lab Results - U.S.'!K$33</f>
        <v>0</v>
      </c>
      <c r="P37" s="207">
        <f>(IF(AND(O37&gt;=$E37,O37&lt;=$F37),0,IF(O37=0,0,IF(O37&lt;$C37,0,IF(O37&gt;$D37,2,IF(O37&gt;=$C37,1,IF(O37&lt;=$D37,1)))))))</f>
        <v>0</v>
      </c>
      <c r="Q37" s="206">
        <f>'Lab Results - U.S.'!L$33</f>
        <v>0</v>
      </c>
      <c r="R37" s="207">
        <f>(IF(AND(Q37&gt;=$E37,Q37&lt;=$F37),0,IF(Q37=0,0,IF(Q37&lt;$C37,0,IF(Q37&gt;$D37,2,IF(Q37&gt;=$C37,1,IF(Q37&lt;=$D37,1)))))))</f>
        <v>0</v>
      </c>
      <c r="S37" s="206">
        <f>'Lab Results - U.S.'!M$33</f>
        <v>0</v>
      </c>
      <c r="T37" s="207">
        <f>(IF(AND(S37&gt;=$E37,S37&lt;=$F37),0,IF(S37=0,0,IF(S37&lt;$C37,0,IF(S37&gt;$D37,2,IF(S37&gt;=$C37,1,IF(S37&lt;=$D37,1)))))))</f>
        <v>0</v>
      </c>
      <c r="U37" s="206">
        <f>'Lab Results - U.S.'!N$33</f>
        <v>0</v>
      </c>
      <c r="V37" s="207">
        <f>(IF(AND(U37&gt;=$E37,U37&lt;=$F37),0,IF(U37=0,0,IF(U37&lt;$C37,0,IF(U37&gt;$D37,2,IF(U37&gt;=$C37,1,IF(U37&lt;=$D37,1)))))))</f>
        <v>0</v>
      </c>
      <c r="W37" s="206">
        <f>'Lab Results - U.S.'!O$33</f>
        <v>0</v>
      </c>
      <c r="X37" s="207">
        <f>(IF(AND(W37&gt;=$E37,W37&lt;=$F37),0,IF(W37=0,0,IF(W37&lt;$C37,0,IF(W37&gt;$D37,2,IF(W37&gt;=$C37,1,IF(W37&lt;=$D37,1)))))))</f>
        <v>0</v>
      </c>
      <c r="Y37" s="206">
        <f>'Lab Results - U.S.'!P$33</f>
        <v>0</v>
      </c>
      <c r="Z37" s="207">
        <f>(IF(AND(Y37&gt;=$E37,Y37&lt;=$F37),0,IF(Y37=0,0,IF(Y37&lt;$C37,0,IF(Y37&gt;$D37,2,IF(Y37&gt;=$C37,1,IF(Y37&lt;=$D37,1)))))))</f>
        <v>0</v>
      </c>
      <c r="AA37" s="206">
        <f>'Lab Results - U.S.'!Q$33</f>
        <v>0</v>
      </c>
      <c r="AB37" s="207">
        <f>(IF(AND(AA37&gt;=$E37,AA37&lt;=$F37),0,IF(AA37=0,0,IF(AA37&lt;$C37,0,IF(AA37&gt;$D37,2,IF(AA37&gt;=$C37,1,IF(AA37&lt;=$D37,1)))))))</f>
        <v>0</v>
      </c>
      <c r="AC37" s="206">
        <f>'Lab Results - U.S.'!R$33</f>
        <v>0</v>
      </c>
      <c r="AD37" s="227">
        <f>(IF(AND(AC37&gt;=$E37,AC37&lt;=$F37),0,IF(AC37=0,0,IF(AC37&lt;$C37,0,IF(AC37&gt;$D37,2,IF(AC37&gt;=$C37,1,IF(AC37&lt;=$D37,1)))))))</f>
        <v>0</v>
      </c>
    </row>
    <row r="38" spans="1:30" ht="27" customHeight="1" x14ac:dyDescent="0.2">
      <c r="A38" s="226" t="s">
        <v>1841</v>
      </c>
      <c r="B38" s="204" t="s">
        <v>1842</v>
      </c>
      <c r="C38" s="205">
        <v>1</v>
      </c>
      <c r="D38" s="205">
        <v>130</v>
      </c>
      <c r="E38" s="205">
        <v>10</v>
      </c>
      <c r="F38" s="205">
        <v>99</v>
      </c>
      <c r="G38" s="206">
        <f>'Lab Results - U.S.'!G36</f>
        <v>0</v>
      </c>
      <c r="H38" s="207">
        <f>(IF(AND(G38&gt;=$E38,G38&lt;=$F38),0,IF(G38=0,0,IF(G38&lt;$C38,0,IF(G38&gt;$D38,2,IF(G38&gt;=$C38,1,IF(G38&lt;=$D38,1)))))))</f>
        <v>0</v>
      </c>
      <c r="I38" s="206">
        <f>'Lab Results - U.S.'!H36</f>
        <v>0</v>
      </c>
      <c r="J38" s="207">
        <f>(IF(AND(I38&gt;=$E38,I38&lt;=$F38),0,IF(I38=0,0,IF(I38&lt;$C38,0,IF(I38&gt;$D38,2,IF(I38&gt;=$C38,1,IF(I38&lt;=$D38,1)))))))</f>
        <v>0</v>
      </c>
      <c r="K38" s="206">
        <f>'Lab Results - U.S.'!I36</f>
        <v>0</v>
      </c>
      <c r="L38" s="207">
        <f>(IF(AND(K38&gt;=$E38,K38&lt;=$F38),0,IF(K38=0,0,IF(K38&lt;$C38,0,IF(K38&gt;$D38,2,IF(K38&gt;=$C38,1,IF(K38&lt;=$D38,1)))))))</f>
        <v>0</v>
      </c>
      <c r="M38" s="206">
        <f>'Lab Results - U.S.'!J36</f>
        <v>0</v>
      </c>
      <c r="N38" s="207">
        <f>(IF(AND(M38&gt;=$E38,M38&lt;=$F38),0,IF(M38=0,0,IF(M38&lt;$C38,0,IF(M38&gt;$D38,2,IF(M38&gt;=$C38,1,IF(M38&lt;=$D38,1)))))))</f>
        <v>0</v>
      </c>
      <c r="O38" s="206">
        <f>'Lab Results - U.S.'!K36</f>
        <v>0</v>
      </c>
      <c r="P38" s="207">
        <f>(IF(AND(O38&gt;=$E38,O38&lt;=$F38),0,IF(O38=0,0,IF(O38&lt;$C38,0,IF(O38&gt;$D38,2,IF(O38&gt;=$C38,1,IF(O38&lt;=$D38,1)))))))</f>
        <v>0</v>
      </c>
      <c r="Q38" s="206">
        <f>'Lab Results - U.S.'!L36</f>
        <v>0</v>
      </c>
      <c r="R38" s="207">
        <f>(IF(AND(Q38&gt;=$E38,Q38&lt;=$F38),0,IF(Q38=0,0,IF(Q38&lt;$C38,0,IF(Q38&gt;$D38,2,IF(Q38&gt;=$C38,1,IF(Q38&lt;=$D38,1)))))))</f>
        <v>0</v>
      </c>
      <c r="S38" s="206">
        <f>'Lab Results - U.S.'!M36</f>
        <v>0</v>
      </c>
      <c r="T38" s="207">
        <f>(IF(AND(S38&gt;=$E38,S38&lt;=$F38),0,IF(S38=0,0,IF(S38&lt;$C38,0,IF(S38&gt;$D38,2,IF(S38&gt;=$C38,1,IF(S38&lt;=$D38,1)))))))</f>
        <v>0</v>
      </c>
      <c r="U38" s="206">
        <f>'Lab Results - U.S.'!N36</f>
        <v>0</v>
      </c>
      <c r="V38" s="207">
        <f>(IF(AND(U38&gt;=$E38,U38&lt;=$F38),0,IF(U38=0,0,IF(U38&lt;$C38,0,IF(U38&gt;$D38,2,IF(U38&gt;=$C38,1,IF(U38&lt;=$D38,1)))))))</f>
        <v>0</v>
      </c>
      <c r="W38" s="206">
        <f>'Lab Results - U.S.'!O36</f>
        <v>0</v>
      </c>
      <c r="X38" s="207">
        <f>(IF(AND(W38&gt;=$E38,W38&lt;=$F38),0,IF(W38=0,0,IF(W38&lt;$C38,0,IF(W38&gt;$D38,2,IF(W38&gt;=$C38,1,IF(W38&lt;=$D38,1)))))))</f>
        <v>0</v>
      </c>
      <c r="Y38" s="206">
        <f>'Lab Results - U.S.'!P36</f>
        <v>0</v>
      </c>
      <c r="Z38" s="207">
        <f>(IF(AND(Y38&gt;=$E38,Y38&lt;=$F38),0,IF(Y38=0,0,IF(Y38&lt;$C38,0,IF(Y38&gt;$D38,2,IF(Y38&gt;=$C38,1,IF(Y38&lt;=$D38,1)))))))</f>
        <v>0</v>
      </c>
      <c r="AA38" s="206">
        <f>'Lab Results - U.S.'!Q36</f>
        <v>0</v>
      </c>
      <c r="AB38" s="207">
        <f>(IF(AND(AA38&gt;=$E38,AA38&lt;=$F38),0,IF(AA38=0,0,IF(AA38&lt;$C38,0,IF(AA38&gt;$D38,2,IF(AA38&gt;=$C38,1,IF(AA38&lt;=$D38,1)))))))</f>
        <v>0</v>
      </c>
      <c r="AC38" s="206">
        <f>'Lab Results - U.S.'!R36</f>
        <v>0</v>
      </c>
      <c r="AD38" s="227">
        <f>(IF(AND(AC38&gt;=$E38,AC38&lt;=$F38),0,IF(AC38=0,0,IF(AC38&lt;$C38,0,IF(AC38&gt;$D38,2,IF(AC38&gt;=$C38,1,IF(AC38&lt;=$D38,1)))))))</f>
        <v>0</v>
      </c>
    </row>
    <row r="39" spans="1:30" ht="15.75" customHeight="1" x14ac:dyDescent="0.2">
      <c r="A39" s="226" t="s">
        <v>1843</v>
      </c>
      <c r="B39" s="204" t="s">
        <v>1844</v>
      </c>
      <c r="C39" s="205">
        <v>40</v>
      </c>
      <c r="D39" s="205">
        <v>180</v>
      </c>
      <c r="E39" s="205">
        <v>85</v>
      </c>
      <c r="F39" s="205">
        <v>130</v>
      </c>
      <c r="G39" s="206">
        <f>'Lab Results - U.S.'!G32</f>
        <v>0</v>
      </c>
      <c r="H39" s="207">
        <f>(IF(AND(G39&gt;=$E39,G39&lt;=$F39),0,IF(G39=0,0,IF(G39&lt;$C39,0,IF(G39&gt;$D39,2,IF(G39&gt;=$C39,1,IF(G39&lt;=$D39,1)))))))</f>
        <v>0</v>
      </c>
      <c r="I39" s="206">
        <f>'Lab Results - U.S.'!H32</f>
        <v>0</v>
      </c>
      <c r="J39" s="207">
        <f>(IF(AND(I39&gt;=$E39,I39&lt;=$F39),0,IF(I39=0,0,IF(I39&lt;$C39,0,IF(I39&gt;$D39,2,IF(I39&gt;=$C39,1,IF(I39&lt;=$D39,1)))))))</f>
        <v>0</v>
      </c>
      <c r="K39" s="206">
        <f>'Lab Results - U.S.'!I32</f>
        <v>0</v>
      </c>
      <c r="L39" s="207">
        <f>(IF(AND(K39&gt;=$E39,K39&lt;=$F39),0,IF(K39=0,0,IF(K39&lt;$C39,0,IF(K39&gt;$D39,2,IF(K39&gt;=$C39,1,IF(K39&lt;=$D39,1)))))))</f>
        <v>0</v>
      </c>
      <c r="M39" s="206">
        <f>'Lab Results - U.S.'!J32</f>
        <v>0</v>
      </c>
      <c r="N39" s="207">
        <f>(IF(AND(M39&gt;=$E39,M39&lt;=$F39),0,IF(M39=0,0,IF(M39&lt;$C39,0,IF(M39&gt;$D39,2,IF(M39&gt;=$C39,1,IF(M39&lt;=$D39,1)))))))</f>
        <v>0</v>
      </c>
      <c r="O39" s="206">
        <f>'Lab Results - U.S.'!K32</f>
        <v>0</v>
      </c>
      <c r="P39" s="207">
        <f>(IF(AND(O39&gt;=$E39,O39&lt;=$F39),0,IF(O39=0,0,IF(O39&lt;$C39,0,IF(O39&gt;$D39,2,IF(O39&gt;=$C39,1,IF(O39&lt;=$D39,1)))))))</f>
        <v>0</v>
      </c>
      <c r="Q39" s="206">
        <f>'Lab Results - U.S.'!L32</f>
        <v>0</v>
      </c>
      <c r="R39" s="207">
        <f>(IF(AND(Q39&gt;=$E39,Q39&lt;=$F39),0,IF(Q39=0,0,IF(Q39&lt;$C39,0,IF(Q39&gt;$D39,2,IF(Q39&gt;=$C39,1,IF(Q39&lt;=$D39,1)))))))</f>
        <v>0</v>
      </c>
      <c r="S39" s="206">
        <f>'Lab Results - U.S.'!M32</f>
        <v>0</v>
      </c>
      <c r="T39" s="207">
        <f>(IF(AND(S39&gt;=$E39,S39&lt;=$F39),0,IF(S39=0,0,IF(S39&lt;$C39,0,IF(S39&gt;$D39,2,IF(S39&gt;=$C39,1,IF(S39&lt;=$D39,1)))))))</f>
        <v>0</v>
      </c>
      <c r="U39" s="206">
        <f>'Lab Results - U.S.'!N32</f>
        <v>0</v>
      </c>
      <c r="V39" s="207">
        <f>(IF(AND(U39&gt;=$E39,U39&lt;=$F39),0,IF(U39=0,0,IF(U39&lt;$C39,0,IF(U39&gt;$D39,2,IF(U39&gt;=$C39,1,IF(U39&lt;=$D39,1)))))))</f>
        <v>0</v>
      </c>
      <c r="W39" s="206">
        <f>'Lab Results - U.S.'!O32</f>
        <v>0</v>
      </c>
      <c r="X39" s="207">
        <f>(IF(AND(W39&gt;=$E39,W39&lt;=$F39),0,IF(W39=0,0,IF(W39&lt;$C39,0,IF(W39&gt;$D39,2,IF(W39&gt;=$C39,1,IF(W39&lt;=$D39,1)))))))</f>
        <v>0</v>
      </c>
      <c r="Y39" s="206">
        <f>'Lab Results - U.S.'!P32</f>
        <v>0</v>
      </c>
      <c r="Z39" s="207">
        <f>(IF(AND(Y39&gt;=$E39,Y39&lt;=$F39),0,IF(Y39=0,0,IF(Y39&lt;$C39,0,IF(Y39&gt;$D39,2,IF(Y39&gt;=$C39,1,IF(Y39&lt;=$D39,1)))))))</f>
        <v>0</v>
      </c>
      <c r="AA39" s="206">
        <f>'Lab Results - U.S.'!Q32</f>
        <v>0</v>
      </c>
      <c r="AB39" s="207">
        <f>(IF(AND(AA39&gt;=$E39,AA39&lt;=$F39),0,IF(AA39=0,0,IF(AA39&lt;$C39,0,IF(AA39&gt;$D39,2,IF(AA39&gt;=$C39,1,IF(AA39&lt;=$D39,1)))))))</f>
        <v>0</v>
      </c>
      <c r="AC39" s="206">
        <f>'Lab Results - U.S.'!R32</f>
        <v>0</v>
      </c>
      <c r="AD39" s="227">
        <f>(IF(AND(AC39&gt;=$E39,AC39&lt;=$F39),0,IF(AC39=0,0,IF(AC39&lt;$C39,0,IF(AC39&gt;$D39,2,IF(AC39&gt;=$C39,1,IF(AC39&lt;=$D39,1)))))))</f>
        <v>0</v>
      </c>
    </row>
    <row r="40" spans="1:30" ht="15.75" customHeight="1" x14ac:dyDescent="0.2">
      <c r="A40" s="220" t="s">
        <v>1845</v>
      </c>
      <c r="B40" s="195" t="s">
        <v>1846</v>
      </c>
      <c r="C40" s="196">
        <v>35</v>
      </c>
      <c r="D40" s="196">
        <v>160</v>
      </c>
      <c r="E40" s="196">
        <v>50</v>
      </c>
      <c r="F40" s="196">
        <v>100</v>
      </c>
      <c r="G40" s="197">
        <f>'Lab Results - U.S.'!G34</f>
        <v>0</v>
      </c>
      <c r="H40" s="197">
        <f>(IF(AND(G40&gt;=$E40,G40&lt;=$F40),0,IF(G40=0,0,IF(G40&lt;$C40,2,IF(G40&gt;$D40,2,IF(G40&gt;=$C40,1,IF(G40&lt;=$D40,1)))))))</f>
        <v>0</v>
      </c>
      <c r="I40" s="197">
        <f>'Lab Results - U.S.'!H34</f>
        <v>0</v>
      </c>
      <c r="J40" s="197">
        <f>(IF(AND(I40&gt;=$E40,I40&lt;=$F40),0,IF(I40=0,0,IF(I40&lt;$C40,2,IF(I40&gt;$D40,2,IF(I40&gt;=$C40,1,IF(I40&lt;=$D40,1)))))))</f>
        <v>0</v>
      </c>
      <c r="K40" s="197">
        <f>'Lab Results - U.S.'!I34</f>
        <v>0</v>
      </c>
      <c r="L40" s="197">
        <f>(IF(AND(K40&gt;=$E40,K40&lt;=$F40),0,IF(K40=0,0,IF(K40&lt;$C40,2,IF(K40&gt;$D40,2,IF(K40&gt;=$C40,1,IF(K40&lt;=$D40,1)))))))</f>
        <v>0</v>
      </c>
      <c r="M40" s="197">
        <f>'Lab Results - U.S.'!J34</f>
        <v>0</v>
      </c>
      <c r="N40" s="197">
        <f>(IF(AND(M40&gt;=$E40,M40&lt;=$F40),0,IF(M40=0,0,IF(M40&lt;$C40,2,IF(M40&gt;$D40,2,IF(M40&gt;=$C40,1,IF(M40&lt;=$D40,1)))))))</f>
        <v>0</v>
      </c>
      <c r="O40" s="197">
        <f>'Lab Results - U.S.'!K34</f>
        <v>0</v>
      </c>
      <c r="P40" s="197">
        <f>(IF(AND(O40&gt;=$E40,O40&lt;=$F40),0,IF(O40=0,0,IF(O40&lt;$C40,2,IF(O40&gt;$D40,2,IF(O40&gt;=$C40,1,IF(O40&lt;=$D40,1)))))))</f>
        <v>0</v>
      </c>
      <c r="Q40" s="197">
        <f>'Lab Results - U.S.'!L34</f>
        <v>0</v>
      </c>
      <c r="R40" s="197">
        <f>(IF(AND(Q40&gt;=$E40,Q40&lt;=$F40),0,IF(Q40=0,0,IF(Q40&lt;$C40,2,IF(Q40&gt;$D40,2,IF(Q40&gt;=$C40,1,IF(Q40&lt;=$D40,1)))))))</f>
        <v>0</v>
      </c>
      <c r="S40" s="197">
        <f>'Lab Results - U.S.'!M34</f>
        <v>0</v>
      </c>
      <c r="T40" s="197">
        <f>(IF(AND(S40&gt;=$E40,S40&lt;=$F40),0,IF(S40=0,0,IF(S40&lt;$C40,2,IF(S40&gt;$D40,2,IF(S40&gt;=$C40,1,IF(S40&lt;=$D40,1)))))))</f>
        <v>0</v>
      </c>
      <c r="U40" s="197">
        <f>'Lab Results - U.S.'!N34</f>
        <v>0</v>
      </c>
      <c r="V40" s="197">
        <f>(IF(AND(U40&gt;=$E40,U40&lt;=$F40),0,IF(U40=0,0,IF(U40&lt;$C40,2,IF(U40&gt;$D40,2,IF(U40&gt;=$C40,1,IF(U40&lt;=$D40,1)))))))</f>
        <v>0</v>
      </c>
      <c r="W40" s="197">
        <f>'Lab Results - U.S.'!O34</f>
        <v>0</v>
      </c>
      <c r="X40" s="197">
        <f>(IF(AND(W40&gt;=$E40,W40&lt;=$F40),0,IF(W40=0,0,IF(W40&lt;$C40,2,IF(W40&gt;$D40,2,IF(W40&gt;=$C40,1,IF(W40&lt;=$D40,1)))))))</f>
        <v>0</v>
      </c>
      <c r="Y40" s="197">
        <f>'Lab Results - U.S.'!P34</f>
        <v>0</v>
      </c>
      <c r="Z40" s="197">
        <f>(IF(AND(Y40&gt;=$E40,Y40&lt;=$F40),0,IF(Y40=0,0,IF(Y40&lt;$C40,2,IF(Y40&gt;$D40,2,IF(Y40&gt;=$C40,1,IF(Y40&lt;=$D40,1)))))))</f>
        <v>0</v>
      </c>
      <c r="AA40" s="197">
        <f>'Lab Results - U.S.'!Q34</f>
        <v>0</v>
      </c>
      <c r="AB40" s="197">
        <f>(IF(AND(AA40&gt;=$E40,AA40&lt;=$F40),0,IF(AA40=0,0,IF(AA40&lt;$C40,2,IF(AA40&gt;$D40,2,IF(AA40&gt;=$C40,1,IF(AA40&lt;=$D40,1)))))))</f>
        <v>0</v>
      </c>
      <c r="AC40" s="197">
        <f>'Lab Results - U.S.'!R34</f>
        <v>0</v>
      </c>
      <c r="AD40" s="221">
        <f>(IF(AND(AC40&gt;=$E40,AC40&lt;=$F40),0,IF(AC40=0,0,IF(AC40&lt;$C40,2,IF(AC40&gt;$D40,2,IF(AC40&gt;=$C40,1,IF(AC40&lt;=$D40,1)))))))</f>
        <v>0</v>
      </c>
    </row>
    <row r="41" spans="1:30" ht="15.75" customHeight="1" x14ac:dyDescent="0.2">
      <c r="A41" s="229" t="s">
        <v>1847</v>
      </c>
      <c r="B41" s="198" t="s">
        <v>1848</v>
      </c>
      <c r="C41" s="199">
        <v>40</v>
      </c>
      <c r="D41" s="199">
        <v>110</v>
      </c>
      <c r="E41" s="199">
        <v>55</v>
      </c>
      <c r="F41" s="199">
        <v>110</v>
      </c>
      <c r="G41" s="200">
        <f>'Lab Results - U.S.'!G35</f>
        <v>0</v>
      </c>
      <c r="H41" s="200">
        <f>(IF(G41&gt;=$E41,0,IF(G41=0,0,IF(G41&lt;$C41,2,IF(G41&gt;=$C41,1,IF(G41&lt;=$D41,1))))))</f>
        <v>0</v>
      </c>
      <c r="I41" s="200">
        <f>'Lab Results - U.S.'!H35</f>
        <v>0</v>
      </c>
      <c r="J41" s="200">
        <f>(IF(I41&gt;=$E41,0,IF(I41=0,0,IF(I41&lt;$C41,2,IF(I41&gt;=$C41,1,IF(I41&lt;=$D41,1))))))</f>
        <v>0</v>
      </c>
      <c r="K41" s="200">
        <f>'Lab Results - U.S.'!I35</f>
        <v>0</v>
      </c>
      <c r="L41" s="200">
        <f>(IF(K41&gt;=$E41,0,IF(K41=0,0,IF(K41&lt;$C41,2,IF(K41&gt;=$C41,1,IF(K41&lt;=$D41,1))))))</f>
        <v>0</v>
      </c>
      <c r="M41" s="200">
        <f>'Lab Results - U.S.'!J35</f>
        <v>0</v>
      </c>
      <c r="N41" s="200">
        <f>(IF(M41&gt;=$E41,0,IF(M41=0,0,IF(M41&lt;$C41,2,IF(M41&gt;=$C41,1,IF(M41&lt;=$D41,1))))))</f>
        <v>0</v>
      </c>
      <c r="O41" s="200">
        <f>'Lab Results - U.S.'!K35</f>
        <v>0</v>
      </c>
      <c r="P41" s="200">
        <f>(IF(O41&gt;=$E41,0,IF(O41=0,0,IF(O41&lt;$C41,2,IF(O41&gt;=$C41,1,IF(O41&lt;=$D41,1))))))</f>
        <v>0</v>
      </c>
      <c r="Q41" s="200">
        <f>'Lab Results - U.S.'!L35</f>
        <v>0</v>
      </c>
      <c r="R41" s="200">
        <f>(IF(Q41&gt;=$E41,0,IF(Q41=0,0,IF(Q41&lt;$C41,2,IF(Q41&gt;=$C41,1,IF(Q41&lt;=$D41,1))))))</f>
        <v>0</v>
      </c>
      <c r="S41" s="200">
        <f>'Lab Results - U.S.'!M35</f>
        <v>0</v>
      </c>
      <c r="T41" s="200">
        <f>(IF(S41&gt;=$E41,0,IF(S41=0,0,IF(S41&lt;$C41,2,IF(S41&gt;=$C41,1,IF(S41&lt;=$D41,1))))))</f>
        <v>0</v>
      </c>
      <c r="U41" s="200">
        <f>'Lab Results - U.S.'!N35</f>
        <v>0</v>
      </c>
      <c r="V41" s="200">
        <f>(IF(U41&gt;=$E41,0,IF(U41=0,0,IF(U41&lt;$C41,2,IF(U41&gt;=$C41,1,IF(U41&lt;=$D41,1))))))</f>
        <v>0</v>
      </c>
      <c r="W41" s="200">
        <f>'Lab Results - U.S.'!O35</f>
        <v>0</v>
      </c>
      <c r="X41" s="200">
        <f>(IF(W41&gt;=$E41,0,IF(W41=0,0,IF(W41&lt;$C41,2,IF(W41&gt;=$C41,1,IF(W41&lt;=$D41,1))))))</f>
        <v>0</v>
      </c>
      <c r="Y41" s="200">
        <f>'Lab Results - U.S.'!P35</f>
        <v>0</v>
      </c>
      <c r="Z41" s="200">
        <f>(IF(Y41&gt;=$E41,0,IF(Y41=0,0,IF(Y41&lt;$C41,2,IF(Y41&gt;=$C41,1,IF(Y41&lt;=$D41,1))))))</f>
        <v>0</v>
      </c>
      <c r="AA41" s="200">
        <f>'Lab Results - U.S.'!Q35</f>
        <v>0</v>
      </c>
      <c r="AB41" s="200">
        <f>(IF(AA41&gt;=$E41,0,IF(AA41=0,0,IF(AA41&lt;$C41,2,IF(AA41&gt;=$C41,1,IF(AA41&lt;=$D41,1))))))</f>
        <v>0</v>
      </c>
      <c r="AC41" s="200">
        <f>'Lab Results - U.S.'!R35</f>
        <v>0</v>
      </c>
      <c r="AD41" s="228">
        <f>(IF(AC41&gt;=$E41,0,IF(AC41=0,0,IF(AC41&lt;$C41,2,IF(AC41&gt;=$C41,1,IF(AC41&lt;=$D41,1))))))</f>
        <v>0</v>
      </c>
    </row>
    <row r="42" spans="1:30" ht="16.5" customHeight="1" x14ac:dyDescent="0.2">
      <c r="A42" s="226" t="s">
        <v>1849</v>
      </c>
      <c r="B42" s="204" t="s">
        <v>1850</v>
      </c>
      <c r="C42" s="205">
        <v>0.1</v>
      </c>
      <c r="D42" s="205">
        <v>1</v>
      </c>
      <c r="E42" s="205">
        <v>0.1</v>
      </c>
      <c r="F42" s="205">
        <v>1</v>
      </c>
      <c r="G42" s="206">
        <f>'Lab Results - U.S.'!G65</f>
        <v>0</v>
      </c>
      <c r="H42" s="207">
        <f>(IF(AND(G42&gt;=$E42,G42&lt;=$F42),0,IF(G42=0,0,IF(G42&lt;$C42,0,IF(G42&gt;$D42,2,IF(G42&gt;=$C42,1,IF(G42&lt;=$D42,1)))))))</f>
        <v>0</v>
      </c>
      <c r="I42" s="206">
        <f>'Lab Results - U.S.'!H65</f>
        <v>0</v>
      </c>
      <c r="J42" s="207">
        <f>(IF(AND(I42&gt;=$E42,I42&lt;=$F42),0,IF(I42=0,0,IF(I42&lt;$C42,0,IF(I42&gt;$D42,2,IF(I42&gt;=$C42,1,IF(I42&lt;=$D42,1)))))))</f>
        <v>0</v>
      </c>
      <c r="K42" s="206">
        <f>'Lab Results - U.S.'!I65</f>
        <v>0</v>
      </c>
      <c r="L42" s="207">
        <f>(IF(AND(K42&gt;=$E42,K42&lt;=$F42),0,IF(K42=0,0,IF(K42&lt;$C42,0,IF(K42&gt;$D42,2,IF(K42&gt;=$C42,1,IF(K42&lt;=$D42,1)))))))</f>
        <v>0</v>
      </c>
      <c r="M42" s="206">
        <f>'Lab Results - U.S.'!J65</f>
        <v>0</v>
      </c>
      <c r="N42" s="207">
        <f>(IF(AND(M42&gt;=$E42,M42&lt;=$F42),0,IF(M42=0,0,IF(M42&lt;$C42,0,IF(M42&gt;$D42,2,IF(M42&gt;=$C42,1,IF(M42&lt;=$D42,1)))))))</f>
        <v>0</v>
      </c>
      <c r="O42" s="206">
        <f>'Lab Results - U.S.'!K65</f>
        <v>0</v>
      </c>
      <c r="P42" s="207">
        <f>(IF(AND(O42&gt;=$E42,O42&lt;=$F42),0,IF(O42=0,0,IF(O42&lt;$C42,0,IF(O42&gt;$D42,2,IF(O42&gt;=$C42,1,IF(O42&lt;=$D42,1)))))))</f>
        <v>0</v>
      </c>
      <c r="Q42" s="206">
        <f>'Lab Results - U.S.'!L65</f>
        <v>0</v>
      </c>
      <c r="R42" s="207">
        <f>(IF(AND(Q42&gt;=$E42,Q42&lt;=$F42),0,IF(Q42=0,0,IF(Q42&lt;$C42,0,IF(Q42&gt;$D42,2,IF(Q42&gt;=$C42,1,IF(Q42&lt;=$D42,1)))))))</f>
        <v>0</v>
      </c>
      <c r="S42" s="206">
        <f>'Lab Results - U.S.'!M65</f>
        <v>0</v>
      </c>
      <c r="T42" s="207">
        <f>(IF(AND(S42&gt;=$E42,S42&lt;=$F42),0,IF(S42=0,0,IF(S42&lt;$C42,0,IF(S42&gt;$D42,2,IF(S42&gt;=$C42,1,IF(S42&lt;=$D42,1)))))))</f>
        <v>0</v>
      </c>
      <c r="U42" s="206">
        <f>'Lab Results - U.S.'!N65</f>
        <v>0</v>
      </c>
      <c r="V42" s="207">
        <f>(IF(AND(U42&gt;=$E42,U42&lt;=$F42),0,IF(U42=0,0,IF(U42&lt;$C42,0,IF(U42&gt;$D42,2,IF(U42&gt;=$C42,1,IF(U42&lt;=$D42,1)))))))</f>
        <v>0</v>
      </c>
      <c r="W42" s="206">
        <f>'Lab Results - U.S.'!O65</f>
        <v>0</v>
      </c>
      <c r="X42" s="207">
        <f>(IF(AND(W42&gt;=$E42,W42&lt;=$F42),0,IF(W42=0,0,IF(W42&lt;$C42,0,IF(W42&gt;$D42,2,IF(W42&gt;=$C42,1,IF(W42&lt;=$D42,1)))))))</f>
        <v>0</v>
      </c>
      <c r="Y42" s="206">
        <f>'Lab Results - U.S.'!P65</f>
        <v>0</v>
      </c>
      <c r="Z42" s="207">
        <f>(IF(AND(Y42&gt;=$E42,Y42&lt;=$F42),0,IF(Y42=0,0,IF(Y42&lt;$C42,0,IF(Y42&gt;$D42,2,IF(Y42&gt;=$C42,1,IF(Y42&lt;=$D42,1)))))))</f>
        <v>0</v>
      </c>
      <c r="AA42" s="206">
        <f>'Lab Results - U.S.'!Q65</f>
        <v>0</v>
      </c>
      <c r="AB42" s="207">
        <f>(IF(AND(AA42&gt;=$E42,AA42&lt;=$F42),0,IF(AA42=0,0,IF(AA42&lt;$C42,0,IF(AA42&gt;$D42,2,IF(AA42&gt;=$C42,1,IF(AA42&lt;=$D42,1)))))))</f>
        <v>0</v>
      </c>
      <c r="AC42" s="206">
        <f>'Lab Results - U.S.'!R65</f>
        <v>0</v>
      </c>
      <c r="AD42" s="227">
        <f>(IF(AND(AC42&gt;=$E42,AC42&lt;=$F42),0,IF(AC42=0,0,IF(AC42&lt;$C42,0,IF(AC42&gt;$D42,2,IF(AC42&gt;=$C42,1,IF(AC42&lt;=$D42,1)))))))</f>
        <v>0</v>
      </c>
    </row>
    <row r="43" spans="1:30" ht="16.5" customHeight="1" x14ac:dyDescent="0.2">
      <c r="A43" s="676" t="s">
        <v>1851</v>
      </c>
      <c r="B43" s="541"/>
      <c r="C43" s="541"/>
      <c r="D43" s="541"/>
      <c r="E43" s="541"/>
      <c r="F43" s="541"/>
      <c r="G43" s="145"/>
      <c r="H43" s="145">
        <f>SUM(H24:H42)/(COUNT(H24:H42)*2)*100</f>
        <v>0</v>
      </c>
      <c r="I43" s="145"/>
      <c r="J43" s="145">
        <f>SUM(J24:J42)/(COUNT(J24:J42)*2)*100</f>
        <v>0</v>
      </c>
      <c r="K43" s="145"/>
      <c r="L43" s="145">
        <f>SUM(L24:L42)/(COUNT(L24:L42)*2)*100</f>
        <v>0</v>
      </c>
      <c r="M43" s="145"/>
      <c r="N43" s="145">
        <f>SUM(N24:N42)/(COUNT(N24:N42)*2)*100</f>
        <v>0</v>
      </c>
      <c r="O43" s="145"/>
      <c r="P43" s="145">
        <f>SUM(P24:P42)/(COUNT(P24:P42)*2)*100</f>
        <v>0</v>
      </c>
      <c r="Q43" s="145"/>
      <c r="R43" s="145">
        <f>SUM(R24:R42)/(COUNT(R24:R42)*2)*100</f>
        <v>0</v>
      </c>
      <c r="S43" s="145"/>
      <c r="T43" s="145">
        <f>SUM(T24:T42)/(COUNT(T24:T42)*2)*100</f>
        <v>0</v>
      </c>
      <c r="U43" s="145"/>
      <c r="V43" s="145">
        <f>SUM(V24:V42)/(COUNT(V24:V42)*2)*100</f>
        <v>0</v>
      </c>
      <c r="W43" s="145"/>
      <c r="X43" s="145">
        <f>SUM(X24:X42)/(COUNT(X24:X42)*2)*100</f>
        <v>0</v>
      </c>
      <c r="Y43" s="145"/>
      <c r="Z43" s="145">
        <f>SUM(Z24:Z42)/(COUNT(Z24:Z42)*2)*100</f>
        <v>0</v>
      </c>
      <c r="AA43" s="145"/>
      <c r="AB43" s="145">
        <f>SUM(AB24:AB42)/(COUNT(AB24:AB42)*2)*100</f>
        <v>0</v>
      </c>
      <c r="AC43" s="145"/>
      <c r="AD43" s="149">
        <f>SUM(AD24:AD42)/(COUNT(AD24:AD42)*2)*100</f>
        <v>0</v>
      </c>
    </row>
    <row r="44" spans="1:30" ht="15" customHeight="1" x14ac:dyDescent="0.2">
      <c r="A44" s="676" t="s">
        <v>1852</v>
      </c>
      <c r="B44" s="541"/>
      <c r="C44" s="541"/>
      <c r="D44" s="541"/>
      <c r="E44" s="541"/>
      <c r="F44" s="541"/>
      <c r="G44" s="145"/>
      <c r="H44" s="145">
        <f>SUMIF(H24:H42,1,H24:H42)/(COUNT(H24:H42)*1)*100</f>
        <v>0</v>
      </c>
      <c r="I44" s="145"/>
      <c r="J44" s="145">
        <f>SUMIF(J24:J42,1,J24:J42)/(COUNT(J24:J42)*1)*100</f>
        <v>0</v>
      </c>
      <c r="K44" s="145"/>
      <c r="L44" s="145">
        <f>SUMIF(L24:L42,1,L24:L42)/(COUNT(L24:L42)*1)*100</f>
        <v>0</v>
      </c>
      <c r="M44" s="145"/>
      <c r="N44" s="145">
        <f>SUMIF(N24:N42,1,N24:N42)/(COUNT(N24:N42)*1)*100</f>
        <v>0</v>
      </c>
      <c r="O44" s="145"/>
      <c r="P44" s="145">
        <f>SUMIF(P24:P42,1,P24:P42)/(COUNT(P24:P42)*1)*100</f>
        <v>0</v>
      </c>
      <c r="Q44" s="145"/>
      <c r="R44" s="145">
        <f>SUMIF(R24:R42,1,R24:R42)/(COUNT(R24:R42)*1)*100</f>
        <v>0</v>
      </c>
      <c r="S44" s="145"/>
      <c r="T44" s="145">
        <f>SUMIF(T24:T42,1,T24:T42)/(COUNT(T24:T42)*1)*100</f>
        <v>0</v>
      </c>
      <c r="U44" s="145"/>
      <c r="V44" s="145">
        <f>SUMIF(V24:V42,1,V24:V42)/(COUNT(V24:V42)*1)*100</f>
        <v>0</v>
      </c>
      <c r="W44" s="145"/>
      <c r="X44" s="145">
        <f>SUMIF(X24:X42,1,X24:X42)/(COUNT(X24:X42)*1)*100</f>
        <v>0</v>
      </c>
      <c r="Y44" s="145"/>
      <c r="Z44" s="145">
        <f>SUMIF(Z24:Z42,1,Z24:Z42)/(COUNT(Z24:Z42)*1)*100</f>
        <v>0</v>
      </c>
      <c r="AA44" s="145"/>
      <c r="AB44" s="145">
        <f>SUMIF(AB24:AB42,1,AB24:AB42)/(COUNT(AB24:AB42)*1)*100</f>
        <v>0</v>
      </c>
      <c r="AC44" s="145"/>
      <c r="AD44" s="149">
        <f>SUMIF(AD24:AD42,1,AD24:AD42)/(COUNT(AD24:AD42)*1)*100</f>
        <v>0</v>
      </c>
    </row>
    <row r="45" spans="1:30" ht="15" customHeight="1" x14ac:dyDescent="0.2">
      <c r="A45" s="676" t="s">
        <v>1853</v>
      </c>
      <c r="B45" s="541"/>
      <c r="C45" s="541"/>
      <c r="D45" s="541"/>
      <c r="E45" s="541"/>
      <c r="F45" s="541"/>
      <c r="G45" s="145"/>
      <c r="H45" s="145">
        <f>SUMIF(H24:H42,2,H24:H42)/(COUNT(H24:H42)*2)*100</f>
        <v>0</v>
      </c>
      <c r="I45" s="145"/>
      <c r="J45" s="145">
        <f>SUMIF(J24:J42,2,J24:J42)/(COUNT(J24:J42)*2)*100</f>
        <v>0</v>
      </c>
      <c r="K45" s="145"/>
      <c r="L45" s="145">
        <f>SUMIF(L24:L42,2,L24:L42)/(COUNT(L24:L42)*2)*100</f>
        <v>0</v>
      </c>
      <c r="M45" s="145"/>
      <c r="N45" s="145">
        <f>SUMIF(N24:N42,2,N24:N42)/(COUNT(N24:N42)*2)*100</f>
        <v>0</v>
      </c>
      <c r="O45" s="145"/>
      <c r="P45" s="145">
        <f>SUMIF(P24:P42,2,P24:P42)/(COUNT(P24:P42)*2)*100</f>
        <v>0</v>
      </c>
      <c r="Q45" s="145"/>
      <c r="R45" s="145">
        <f>SUMIF(R24:R42,2,R24:R42)/(COUNT(R24:R42)*2)*100</f>
        <v>0</v>
      </c>
      <c r="S45" s="145"/>
      <c r="T45" s="145">
        <f>SUMIF(T24:T42,2,T24:T42)/(COUNT(T24:T42)*2)*100</f>
        <v>0</v>
      </c>
      <c r="U45" s="145"/>
      <c r="V45" s="145">
        <f>SUMIF(V24:V42,2,V24:V42)/(COUNT(V24:V42)*2)*100</f>
        <v>0</v>
      </c>
      <c r="W45" s="145"/>
      <c r="X45" s="145">
        <f>SUMIF(X24:X42,2,X24:X42)/(COUNT(X24:X42)*2)*100</f>
        <v>0</v>
      </c>
      <c r="Y45" s="145"/>
      <c r="Z45" s="145">
        <f>SUMIF(Z24:Z42,2,Z24:Z42)/(COUNT(Z24:Z42)*2)*100</f>
        <v>0</v>
      </c>
      <c r="AA45" s="145"/>
      <c r="AB45" s="145">
        <f>SUMIF(AB24:AB42,2,AB24:AB42)/(COUNT(AB24:AB42)*2)*100</f>
        <v>0</v>
      </c>
      <c r="AC45" s="145"/>
      <c r="AD45" s="149">
        <f>SUMIF(AD24:AD42,2,AD24:AD42)/(COUNT(AD24:AD42)*2)*100</f>
        <v>0</v>
      </c>
    </row>
    <row r="46" spans="1:30" ht="15.75" customHeight="1" x14ac:dyDescent="0.2">
      <c r="A46" s="674" t="s">
        <v>1854</v>
      </c>
      <c r="B46" s="541"/>
      <c r="C46" s="541"/>
      <c r="D46" s="541"/>
      <c r="E46" s="541"/>
      <c r="F46" s="541"/>
      <c r="G46" s="541"/>
      <c r="H46" s="541"/>
      <c r="I46" s="541"/>
      <c r="J46" s="541"/>
      <c r="K46" s="541"/>
      <c r="L46" s="541"/>
      <c r="M46" s="541"/>
      <c r="N46" s="541"/>
      <c r="O46" s="541"/>
      <c r="P46" s="541"/>
      <c r="Q46" s="541"/>
      <c r="R46" s="541"/>
      <c r="S46" s="541"/>
      <c r="T46" s="541"/>
      <c r="U46" s="541"/>
      <c r="V46" s="541"/>
      <c r="W46" s="541"/>
      <c r="X46" s="541"/>
      <c r="Y46" s="541"/>
      <c r="Z46" s="541"/>
      <c r="AA46" s="541"/>
      <c r="AB46" s="541"/>
      <c r="AC46" s="541"/>
      <c r="AD46" s="635"/>
    </row>
    <row r="47" spans="1:30" ht="15.75" customHeight="1" x14ac:dyDescent="0.2">
      <c r="A47" s="226" t="s">
        <v>1855</v>
      </c>
      <c r="B47" s="204" t="s">
        <v>1856</v>
      </c>
      <c r="C47" s="205">
        <v>1.8</v>
      </c>
      <c r="D47" s="205">
        <v>7</v>
      </c>
      <c r="E47" s="205">
        <v>3.2</v>
      </c>
      <c r="F47" s="205">
        <v>5.5</v>
      </c>
      <c r="G47" s="206">
        <f>'Lab Results - U.S.'!G9</f>
        <v>0</v>
      </c>
      <c r="H47" s="207">
        <f>(IF(AND(G47&gt;=$E47,G47&lt;=$F47),0,IF(G47=0,0,IF(G47&lt;$C47,0,IF(G47&gt;$D47,2,IF(G47&gt;=$C47,1,IF(G47&lt;=$D47,1)))))))</f>
        <v>0</v>
      </c>
      <c r="I47" s="206">
        <f>'Lab Results - U.S.'!H9</f>
        <v>0</v>
      </c>
      <c r="J47" s="206">
        <f>(IF(AND(I47&gt;=$E47,I47&lt;=$F47),0,IF(I47=0,0,IF(I47&gt;$D47,2,IF(I47&gt;=$C47,1,IF(I47&lt;=$D47,1))))))</f>
        <v>0</v>
      </c>
      <c r="K47" s="206">
        <f>'Lab Results - U.S.'!I9</f>
        <v>0</v>
      </c>
      <c r="L47" s="206">
        <f>(IF(AND(K47&gt;=$E47,K47&lt;=$F47),0,IF(K47=0,0,IF(K47&gt;$D47,2,IF(K47&gt;=$C47,1,IF(K47&lt;=$D47,1))))))</f>
        <v>0</v>
      </c>
      <c r="M47" s="206">
        <f>'Lab Results - U.S.'!J9</f>
        <v>0</v>
      </c>
      <c r="N47" s="206">
        <f>(IF(AND(M47&gt;=$E47,M47&lt;=$F47),0,IF(M47=0,0,IF(M47&gt;$D47,2,IF(M47&gt;=$C47,1,IF(M47&lt;=$D47,1))))))</f>
        <v>0</v>
      </c>
      <c r="O47" s="206">
        <f>'Lab Results - U.S.'!K9</f>
        <v>0</v>
      </c>
      <c r="P47" s="206">
        <f>(IF(AND(O47&gt;=$E47,O47&lt;=$F47),0,IF(O47=0,0,IF(O47&gt;$D47,2,IF(O47&gt;=$C47,1,IF(O47&lt;=$D47,1))))))</f>
        <v>0</v>
      </c>
      <c r="Q47" s="206">
        <f>'Lab Results - U.S.'!L9</f>
        <v>0</v>
      </c>
      <c r="R47" s="206">
        <f>(IF(AND(Q47&gt;=$E47,Q47&lt;=$F47),0,IF(Q47=0,0,IF(Q47&gt;$D47,2,IF(Q47&gt;=$C47,1,IF(Q47&lt;=$D47,1))))))</f>
        <v>0</v>
      </c>
      <c r="S47" s="206">
        <f>'Lab Results - U.S.'!M9</f>
        <v>0</v>
      </c>
      <c r="T47" s="206">
        <f>(IF(AND(S47&gt;=$E47,S47&lt;=$F47),0,IF(S47=0,0,IF(S47&gt;$D47,2,IF(S47&gt;=$C47,1,IF(S47&lt;=$D47,1))))))</f>
        <v>0</v>
      </c>
      <c r="U47" s="206">
        <f>'Lab Results - U.S.'!N9</f>
        <v>0</v>
      </c>
      <c r="V47" s="206">
        <f>(IF(AND(U47&gt;=$E47,U47&lt;=$F47),0,IF(U47=0,0,IF(U47&gt;$D47,2,IF(U47&gt;=$C47,1,IF(U47&lt;=$D47,1))))))</f>
        <v>0</v>
      </c>
      <c r="W47" s="206">
        <f>'Lab Results - U.S.'!O9</f>
        <v>0</v>
      </c>
      <c r="X47" s="206">
        <f>(IF(AND(W47&gt;=$E47,W47&lt;=$F47),0,IF(W47=0,0,IF(W47&gt;$D47,2,IF(W47&gt;=$C47,1,IF(W47&lt;=$D47,1))))))</f>
        <v>0</v>
      </c>
      <c r="Y47" s="206">
        <f>'Lab Results - U.S.'!P9</f>
        <v>0</v>
      </c>
      <c r="Z47" s="206">
        <f>(IF(AND(Y47&gt;=$E47,Y47&lt;=$F47),0,IF(Y47=0,0,IF(Y47&gt;$D47,2,IF(Y47&gt;=$C47,1,IF(Y47&lt;=$D47,1))))))</f>
        <v>0</v>
      </c>
      <c r="AA47" s="206">
        <f>'Lab Results - U.S.'!Q9</f>
        <v>0</v>
      </c>
      <c r="AB47" s="206">
        <f>(IF(AND(AA47&gt;=$E47,AA47&lt;=$F47),0,IF(AA47=0,0,IF(AA47&gt;$D47,2,IF(AA47&gt;=$C47,1,IF(AA47&lt;=$D47,1))))))</f>
        <v>0</v>
      </c>
      <c r="AC47" s="206">
        <f>'Lab Results - U.S.'!R9</f>
        <v>0</v>
      </c>
      <c r="AD47" s="230">
        <f>(IF(AND(AC47&gt;=$E47,AC47&lt;=$F47),0,IF(AC47=0,0,IF(AC47&gt;$D47,2,IF(AC47&gt;=$C47,1,IF(AC47&lt;=$D47,1))))))</f>
        <v>0</v>
      </c>
    </row>
    <row r="48" spans="1:30" ht="15.75" customHeight="1" x14ac:dyDescent="0.2">
      <c r="A48" s="226" t="s">
        <v>1857</v>
      </c>
      <c r="B48" s="204" t="s">
        <v>1858</v>
      </c>
      <c r="C48" s="205">
        <v>1.8</v>
      </c>
      <c r="D48" s="205">
        <v>7</v>
      </c>
      <c r="E48" s="205">
        <v>3.7</v>
      </c>
      <c r="F48" s="205">
        <v>6</v>
      </c>
      <c r="G48" s="206">
        <f>'Lab Results - U.S.'!$G$10</f>
        <v>0</v>
      </c>
      <c r="H48" s="207">
        <f t="shared" ref="H48:H53" si="12">(IF(G48&gt;=$E48,0,IF(G48=0,0,IF(G48&lt;$C48,2,IF(G48&gt;=$C48,1,IF(G48&lt;=$D48,1))))))</f>
        <v>0</v>
      </c>
      <c r="I48" s="206">
        <f>'Lab Results - U.S.'!$H$10</f>
        <v>0</v>
      </c>
      <c r="J48" s="207">
        <f t="shared" ref="J48:J53" si="13">(IF(I48&gt;=$E48,0,IF(I48=0,0,IF(I48&lt;$C48,2,IF(I48&gt;=$C48,1,IF(I48&lt;=$D48,1))))))</f>
        <v>0</v>
      </c>
      <c r="K48" s="206">
        <f>'Lab Results - U.S.'!$I$10</f>
        <v>0</v>
      </c>
      <c r="L48" s="207">
        <f t="shared" ref="L48:L53" si="14">(IF(K48&gt;=$E48,0,IF(K48=0,0,IF(K48&lt;$C48,2,IF(K48&gt;=$C48,1,IF(K48&lt;=$D48,1))))))</f>
        <v>0</v>
      </c>
      <c r="M48" s="206">
        <f>'Lab Results - U.S.'!$J$10</f>
        <v>0</v>
      </c>
      <c r="N48" s="207">
        <f t="shared" ref="N48:N53" si="15">(IF(M48&gt;=$E48,0,IF(M48=0,0,IF(M48&lt;$C48,2,IF(M48&gt;=$C48,1,IF(M48&lt;=$D48,1))))))</f>
        <v>0</v>
      </c>
      <c r="O48" s="206">
        <f>'Lab Results - U.S.'!$K$10</f>
        <v>0</v>
      </c>
      <c r="P48" s="207">
        <f t="shared" ref="P48:P53" si="16">(IF(O48&gt;=$E48,0,IF(O48=0,0,IF(O48&lt;$C48,2,IF(O48&gt;=$C48,1,IF(O48&lt;=$D48,1))))))</f>
        <v>0</v>
      </c>
      <c r="Q48" s="206">
        <f>'Lab Results - U.S.'!$L$10</f>
        <v>0</v>
      </c>
      <c r="R48" s="207">
        <f t="shared" ref="R48:R53" si="17">(IF(Q48&gt;=$E48,0,IF(Q48=0,0,IF(Q48&lt;$C48,2,IF(Q48&gt;=$C48,1,IF(Q48&lt;=$D48,1))))))</f>
        <v>0</v>
      </c>
      <c r="S48" s="206">
        <f>'Lab Results - U.S.'!$M$10</f>
        <v>0</v>
      </c>
      <c r="T48" s="207">
        <f t="shared" ref="T48:T53" si="18">(IF(S48&gt;=$E48,0,IF(S48=0,0,IF(S48&lt;$C48,2,IF(S48&gt;=$C48,1,IF(S48&lt;=$D48,1))))))</f>
        <v>0</v>
      </c>
      <c r="U48" s="206">
        <f>'Lab Results - U.S.'!$N$10</f>
        <v>0</v>
      </c>
      <c r="V48" s="207">
        <f t="shared" ref="V48:V53" si="19">(IF(U48&gt;=$E48,0,IF(U48=0,0,IF(U48&lt;$C48,2,IF(U48&gt;=$C48,1,IF(U48&lt;=$D48,1))))))</f>
        <v>0</v>
      </c>
      <c r="W48" s="206">
        <f>'Lab Results - U.S.'!$O$10</f>
        <v>0</v>
      </c>
      <c r="X48" s="207">
        <f t="shared" ref="X48:X53" si="20">(IF(W48&gt;=$E48,0,IF(W48=0,0,IF(W48&lt;$C48,2,IF(W48&gt;=$C48,1,IF(W48&lt;=$D48,1))))))</f>
        <v>0</v>
      </c>
      <c r="Y48" s="206">
        <f>'Lab Results - U.S.'!$P$10</f>
        <v>0</v>
      </c>
      <c r="Z48" s="207">
        <f t="shared" ref="Z48:Z53" si="21">(IF(Y48&gt;=$E48,0,IF(Y48=0,0,IF(Y48&lt;$C48,2,IF(Y48&gt;=$C48,1,IF(Y48&lt;=$D48,1))))))</f>
        <v>0</v>
      </c>
      <c r="AA48" s="206">
        <f>'Lab Results - U.S.'!$Q$10</f>
        <v>0</v>
      </c>
      <c r="AB48" s="207">
        <f t="shared" ref="AB48:AB53" si="22">(IF(AA48&gt;=$E48,0,IF(AA48=0,0,IF(AA48&lt;$C48,2,IF(AA48&gt;=$C48,1,IF(AA48&lt;=$D48,1))))))</f>
        <v>0</v>
      </c>
      <c r="AC48" s="206">
        <f>'Lab Results - U.S.'!$R$10</f>
        <v>0</v>
      </c>
      <c r="AD48" s="227">
        <f>(IF(AND(AC48&gt;=$E48,AC48&lt;=$F48),0,IF(AC48=0,0,IF(AC48&lt;$C48,0,IF(AC48&gt;$D48,2,IF(AC48&gt;=$C48,1,IF(AC48&lt;=$D48,1)))))))</f>
        <v>0</v>
      </c>
    </row>
    <row r="49" spans="1:30" ht="15.75" customHeight="1" x14ac:dyDescent="0.2">
      <c r="A49" s="222" t="s">
        <v>1859</v>
      </c>
      <c r="B49" s="198" t="s">
        <v>1860</v>
      </c>
      <c r="C49" s="199">
        <v>8</v>
      </c>
      <c r="D49" s="199">
        <v>28</v>
      </c>
      <c r="E49" s="199">
        <v>13</v>
      </c>
      <c r="F49" s="199">
        <v>18</v>
      </c>
      <c r="G49" s="200">
        <f>'Lab Results - U.S.'!G11</f>
        <v>0</v>
      </c>
      <c r="H49" s="200">
        <f t="shared" si="12"/>
        <v>0</v>
      </c>
      <c r="I49" s="200">
        <f>'Lab Results - U.S.'!H11</f>
        <v>0</v>
      </c>
      <c r="J49" s="200">
        <f t="shared" si="13"/>
        <v>0</v>
      </c>
      <c r="K49" s="200">
        <f>'Lab Results - U.S.'!I11</f>
        <v>0</v>
      </c>
      <c r="L49" s="200">
        <f t="shared" si="14"/>
        <v>0</v>
      </c>
      <c r="M49" s="200">
        <f>'Lab Results - U.S.'!J11</f>
        <v>0</v>
      </c>
      <c r="N49" s="200">
        <f t="shared" si="15"/>
        <v>0</v>
      </c>
      <c r="O49" s="200">
        <f>'Lab Results - U.S.'!K11</f>
        <v>0</v>
      </c>
      <c r="P49" s="200">
        <f t="shared" si="16"/>
        <v>0</v>
      </c>
      <c r="Q49" s="200">
        <f>'Lab Results - U.S.'!L11</f>
        <v>0</v>
      </c>
      <c r="R49" s="200">
        <f t="shared" si="17"/>
        <v>0</v>
      </c>
      <c r="S49" s="200">
        <f>'Lab Results - U.S.'!M11</f>
        <v>0</v>
      </c>
      <c r="T49" s="200">
        <f t="shared" si="18"/>
        <v>0</v>
      </c>
      <c r="U49" s="200">
        <f>'Lab Results - U.S.'!N11</f>
        <v>0</v>
      </c>
      <c r="V49" s="200">
        <f t="shared" si="19"/>
        <v>0</v>
      </c>
      <c r="W49" s="200">
        <f>'Lab Results - U.S.'!O11</f>
        <v>0</v>
      </c>
      <c r="X49" s="200">
        <f t="shared" si="20"/>
        <v>0</v>
      </c>
      <c r="Y49" s="200">
        <f>'Lab Results - U.S.'!P11</f>
        <v>0</v>
      </c>
      <c r="Z49" s="200">
        <f t="shared" si="21"/>
        <v>0</v>
      </c>
      <c r="AA49" s="200">
        <f>'Lab Results - U.S.'!Q11</f>
        <v>0</v>
      </c>
      <c r="AB49" s="200">
        <f t="shared" si="22"/>
        <v>0</v>
      </c>
      <c r="AC49" s="200">
        <f>'Lab Results - U.S.'!R11</f>
        <v>0</v>
      </c>
      <c r="AD49" s="223">
        <f>(IF(AC49&gt;=$E49,0,IF(AC49=0,0,IF(AC49&lt;$C49,2,IF(AC49&gt;=$C49,1,IF(AC49&lt;=$D49,1))))))</f>
        <v>0</v>
      </c>
    </row>
    <row r="50" spans="1:30" ht="15.75" customHeight="1" x14ac:dyDescent="0.2">
      <c r="A50" s="222" t="s">
        <v>1861</v>
      </c>
      <c r="B50" s="198" t="s">
        <v>1862</v>
      </c>
      <c r="C50" s="199">
        <v>0.5</v>
      </c>
      <c r="D50" s="199">
        <v>1.2</v>
      </c>
      <c r="E50" s="199">
        <v>0.7</v>
      </c>
      <c r="F50" s="199">
        <v>1.1000000000000001</v>
      </c>
      <c r="G50" s="200">
        <f>'Lab Results - U.S.'!G12</f>
        <v>0</v>
      </c>
      <c r="H50" s="200">
        <f t="shared" si="12"/>
        <v>0</v>
      </c>
      <c r="I50" s="200">
        <f>'Lab Results - U.S.'!H12</f>
        <v>0</v>
      </c>
      <c r="J50" s="200">
        <f t="shared" si="13"/>
        <v>0</v>
      </c>
      <c r="K50" s="200">
        <f>'Lab Results - U.S.'!I12</f>
        <v>0</v>
      </c>
      <c r="L50" s="200">
        <f t="shared" si="14"/>
        <v>0</v>
      </c>
      <c r="M50" s="200">
        <f>'Lab Results - U.S.'!J12</f>
        <v>0</v>
      </c>
      <c r="N50" s="200">
        <f t="shared" si="15"/>
        <v>0</v>
      </c>
      <c r="O50" s="200">
        <f>'Lab Results - U.S.'!K12</f>
        <v>0</v>
      </c>
      <c r="P50" s="200">
        <f t="shared" si="16"/>
        <v>0</v>
      </c>
      <c r="Q50" s="200">
        <f>'Lab Results - U.S.'!L12</f>
        <v>0</v>
      </c>
      <c r="R50" s="200">
        <f t="shared" si="17"/>
        <v>0</v>
      </c>
      <c r="S50" s="200">
        <f>'Lab Results - U.S.'!M12</f>
        <v>0</v>
      </c>
      <c r="T50" s="200">
        <f t="shared" si="18"/>
        <v>0</v>
      </c>
      <c r="U50" s="200">
        <f>'Lab Results - U.S.'!N12</f>
        <v>0</v>
      </c>
      <c r="V50" s="200">
        <f t="shared" si="19"/>
        <v>0</v>
      </c>
      <c r="W50" s="200">
        <f>'Lab Results - U.S.'!O12</f>
        <v>0</v>
      </c>
      <c r="X50" s="200">
        <f t="shared" si="20"/>
        <v>0</v>
      </c>
      <c r="Y50" s="200">
        <f>'Lab Results - U.S.'!P12</f>
        <v>0</v>
      </c>
      <c r="Z50" s="200">
        <f t="shared" si="21"/>
        <v>0</v>
      </c>
      <c r="AA50" s="200">
        <f>'Lab Results - U.S.'!Q12</f>
        <v>0</v>
      </c>
      <c r="AB50" s="200">
        <f t="shared" si="22"/>
        <v>0</v>
      </c>
      <c r="AC50" s="200">
        <f>'Lab Results - U.S.'!R12</f>
        <v>0</v>
      </c>
      <c r="AD50" s="223">
        <f>(IF(AC50&gt;=$E50,0,IF(AC50=0,0,IF(AC50&lt;$C50,2,IF(AC50&gt;=$C50,1,IF(AC50&lt;=$D50,1))))))</f>
        <v>0</v>
      </c>
    </row>
    <row r="51" spans="1:30" ht="15.75" customHeight="1" x14ac:dyDescent="0.2">
      <c r="A51" s="222" t="s">
        <v>1863</v>
      </c>
      <c r="B51" s="198" t="s">
        <v>1864</v>
      </c>
      <c r="C51" s="199">
        <v>6.2</v>
      </c>
      <c r="D51" s="199">
        <v>8.3000000000000007</v>
      </c>
      <c r="E51" s="199">
        <v>6.9</v>
      </c>
      <c r="F51" s="199">
        <v>7.4</v>
      </c>
      <c r="G51" s="200">
        <f>'Lab Results - U.S.'!G22</f>
        <v>0</v>
      </c>
      <c r="H51" s="200">
        <f t="shared" si="12"/>
        <v>0</v>
      </c>
      <c r="I51" s="200">
        <f>'Lab Results - U.S.'!H22</f>
        <v>0</v>
      </c>
      <c r="J51" s="200">
        <f t="shared" si="13"/>
        <v>0</v>
      </c>
      <c r="K51" s="200">
        <f>'Lab Results - U.S.'!I22</f>
        <v>0</v>
      </c>
      <c r="L51" s="200">
        <f t="shared" si="14"/>
        <v>0</v>
      </c>
      <c r="M51" s="200">
        <f>'Lab Results - U.S.'!J22</f>
        <v>0</v>
      </c>
      <c r="N51" s="200">
        <f t="shared" si="15"/>
        <v>0</v>
      </c>
      <c r="O51" s="200">
        <f>'Lab Results - U.S.'!K22</f>
        <v>0</v>
      </c>
      <c r="P51" s="200">
        <f t="shared" si="16"/>
        <v>0</v>
      </c>
      <c r="Q51" s="200">
        <f>'Lab Results - U.S.'!L22</f>
        <v>0</v>
      </c>
      <c r="R51" s="200">
        <f t="shared" si="17"/>
        <v>0</v>
      </c>
      <c r="S51" s="200">
        <f>'Lab Results - U.S.'!M22</f>
        <v>0</v>
      </c>
      <c r="T51" s="200">
        <f t="shared" si="18"/>
        <v>0</v>
      </c>
      <c r="U51" s="200">
        <f>'Lab Results - U.S.'!N22</f>
        <v>0</v>
      </c>
      <c r="V51" s="200">
        <f t="shared" si="19"/>
        <v>0</v>
      </c>
      <c r="W51" s="200">
        <f>'Lab Results - U.S.'!O22</f>
        <v>0</v>
      </c>
      <c r="X51" s="200">
        <f t="shared" si="20"/>
        <v>0</v>
      </c>
      <c r="Y51" s="200">
        <f>'Lab Results - U.S.'!P22</f>
        <v>0</v>
      </c>
      <c r="Z51" s="200">
        <f t="shared" si="21"/>
        <v>0</v>
      </c>
      <c r="AA51" s="200">
        <f>'Lab Results - U.S.'!Q22</f>
        <v>0</v>
      </c>
      <c r="AB51" s="200">
        <f t="shared" si="22"/>
        <v>0</v>
      </c>
      <c r="AC51" s="200">
        <f>'Lab Results - U.S.'!R22</f>
        <v>0</v>
      </c>
      <c r="AD51" s="223">
        <f>(IF(AC51&gt;=$E51,0,IF(AC51=0,0,IF(AC51&lt;$C51,2,IF(AC51&gt;=$C51,1,IF(AC51&lt;=$D51,1))))))</f>
        <v>0</v>
      </c>
    </row>
    <row r="52" spans="1:30" ht="15.75" customHeight="1" x14ac:dyDescent="0.2">
      <c r="A52" s="222" t="s">
        <v>1865</v>
      </c>
      <c r="B52" s="198" t="s">
        <v>1866</v>
      </c>
      <c r="C52" s="199">
        <v>2</v>
      </c>
      <c r="D52" s="199">
        <v>3.8</v>
      </c>
      <c r="E52" s="199">
        <v>2.4</v>
      </c>
      <c r="F52" s="199">
        <v>2.8</v>
      </c>
      <c r="G52" s="200">
        <f>'Lab Results - U.S.'!G24</f>
        <v>0</v>
      </c>
      <c r="H52" s="200">
        <f t="shared" si="12"/>
        <v>0</v>
      </c>
      <c r="I52" s="200">
        <f>'Lab Results - U.S.'!H24</f>
        <v>0</v>
      </c>
      <c r="J52" s="200">
        <f t="shared" si="13"/>
        <v>0</v>
      </c>
      <c r="K52" s="200">
        <f>'Lab Results - U.S.'!I24</f>
        <v>0</v>
      </c>
      <c r="L52" s="200">
        <f t="shared" si="14"/>
        <v>0</v>
      </c>
      <c r="M52" s="200">
        <f>'Lab Results - U.S.'!J24</f>
        <v>0</v>
      </c>
      <c r="N52" s="200">
        <f t="shared" si="15"/>
        <v>0</v>
      </c>
      <c r="O52" s="200">
        <f>'Lab Results - U.S.'!K24</f>
        <v>0</v>
      </c>
      <c r="P52" s="200">
        <f t="shared" si="16"/>
        <v>0</v>
      </c>
      <c r="Q52" s="200">
        <f>'Lab Results - U.S.'!L24</f>
        <v>0</v>
      </c>
      <c r="R52" s="200">
        <f t="shared" si="17"/>
        <v>0</v>
      </c>
      <c r="S52" s="200">
        <f>'Lab Results - U.S.'!M24</f>
        <v>0</v>
      </c>
      <c r="T52" s="200">
        <f t="shared" si="18"/>
        <v>0</v>
      </c>
      <c r="U52" s="200">
        <f>'Lab Results - U.S.'!N24</f>
        <v>0</v>
      </c>
      <c r="V52" s="200">
        <f t="shared" si="19"/>
        <v>0</v>
      </c>
      <c r="W52" s="200">
        <f>'Lab Results - U.S.'!O24</f>
        <v>0</v>
      </c>
      <c r="X52" s="200">
        <f t="shared" si="20"/>
        <v>0</v>
      </c>
      <c r="Y52" s="200">
        <f>'Lab Results - U.S.'!P24</f>
        <v>0</v>
      </c>
      <c r="Z52" s="200">
        <f t="shared" si="21"/>
        <v>0</v>
      </c>
      <c r="AA52" s="200">
        <f>'Lab Results - U.S.'!Q24</f>
        <v>0</v>
      </c>
      <c r="AB52" s="200">
        <f t="shared" si="22"/>
        <v>0</v>
      </c>
      <c r="AC52" s="200">
        <f>'Lab Results - U.S.'!R24</f>
        <v>0</v>
      </c>
      <c r="AD52" s="223">
        <f>(IF(AC52&gt;=$E52,0,IF(AC52=0,0,IF(AC52&lt;$C52,2,IF(AC52&gt;=$C52,1,IF(AC52&lt;=$D52,1))))))</f>
        <v>0</v>
      </c>
    </row>
    <row r="53" spans="1:30" ht="15.75" customHeight="1" x14ac:dyDescent="0.2">
      <c r="A53" s="222" t="s">
        <v>1867</v>
      </c>
      <c r="B53" s="198" t="s">
        <v>1868</v>
      </c>
      <c r="C53" s="199">
        <v>27</v>
      </c>
      <c r="D53" s="199">
        <v>142</v>
      </c>
      <c r="E53" s="199">
        <v>70</v>
      </c>
      <c r="F53" s="199">
        <v>90</v>
      </c>
      <c r="G53" s="200">
        <f>'Lab Results - U.S.'!G$27</f>
        <v>0</v>
      </c>
      <c r="H53" s="200">
        <f t="shared" si="12"/>
        <v>0</v>
      </c>
      <c r="I53" s="200">
        <f>'Lab Results - U.S.'!H$27</f>
        <v>0</v>
      </c>
      <c r="J53" s="200">
        <f t="shared" si="13"/>
        <v>0</v>
      </c>
      <c r="K53" s="200">
        <f>'Lab Results - U.S.'!I$27</f>
        <v>0</v>
      </c>
      <c r="L53" s="200">
        <f t="shared" si="14"/>
        <v>0</v>
      </c>
      <c r="M53" s="200">
        <f>'Lab Results - U.S.'!J$27</f>
        <v>0</v>
      </c>
      <c r="N53" s="200">
        <f t="shared" si="15"/>
        <v>0</v>
      </c>
      <c r="O53" s="200">
        <f>'Lab Results - U.S.'!K$27</f>
        <v>0</v>
      </c>
      <c r="P53" s="200">
        <f t="shared" si="16"/>
        <v>0</v>
      </c>
      <c r="Q53" s="200">
        <f>'Lab Results - U.S.'!L$27</f>
        <v>0</v>
      </c>
      <c r="R53" s="200">
        <f t="shared" si="17"/>
        <v>0</v>
      </c>
      <c r="S53" s="200">
        <f>'Lab Results - U.S.'!M$27</f>
        <v>0</v>
      </c>
      <c r="T53" s="200">
        <f t="shared" si="18"/>
        <v>0</v>
      </c>
      <c r="U53" s="200">
        <f>'Lab Results - U.S.'!N$27</f>
        <v>0</v>
      </c>
      <c r="V53" s="200">
        <f t="shared" si="19"/>
        <v>0</v>
      </c>
      <c r="W53" s="200">
        <f>'Lab Results - U.S.'!O$27</f>
        <v>0</v>
      </c>
      <c r="X53" s="200">
        <f t="shared" si="20"/>
        <v>0</v>
      </c>
      <c r="Y53" s="200">
        <f>'Lab Results - U.S.'!P$27</f>
        <v>0</v>
      </c>
      <c r="Z53" s="200">
        <f t="shared" si="21"/>
        <v>0</v>
      </c>
      <c r="AA53" s="200">
        <f>'Lab Results - U.S.'!Q$27</f>
        <v>0</v>
      </c>
      <c r="AB53" s="200">
        <f t="shared" si="22"/>
        <v>0</v>
      </c>
      <c r="AC53" s="200">
        <f>'Lab Results - U.S.'!R$27</f>
        <v>0</v>
      </c>
      <c r="AD53" s="223">
        <f>(IF(AC53&gt;=$E53,0,IF(AC53=0,0,IF(AC53&lt;$C53,2,IF(AC53&gt;=$C53,1,IF(AC53&lt;=$D53,1))))))</f>
        <v>0</v>
      </c>
    </row>
    <row r="54" spans="1:30" ht="15.75" customHeight="1" x14ac:dyDescent="0.2">
      <c r="A54" s="226" t="s">
        <v>1869</v>
      </c>
      <c r="B54" s="204" t="s">
        <v>1870</v>
      </c>
      <c r="C54" s="205">
        <v>27</v>
      </c>
      <c r="D54" s="205">
        <v>142</v>
      </c>
      <c r="E54" s="205">
        <v>70</v>
      </c>
      <c r="F54" s="205">
        <v>90</v>
      </c>
      <c r="G54" s="206">
        <f>'Lab Results - U.S.'!G$27</f>
        <v>0</v>
      </c>
      <c r="H54" s="207">
        <f>(IF(AND(G54&gt;=$E54,G54&lt;=$F54),0,IF(G54=0,0,IF(G54&lt;$C54,0,IF(G54&gt;$D54,2,IF(G54&gt;=$C54,1,IF(G54&lt;=$D54,1)))))))</f>
        <v>0</v>
      </c>
      <c r="I54" s="206">
        <f>'Lab Results - U.S.'!H$27</f>
        <v>0</v>
      </c>
      <c r="J54" s="206">
        <f>(IF(AND(I54&gt;=$E54,I54&lt;=$F54),0,IF(I54=0,0,IF(I54&gt;$D54,2,IF(I54&gt;=$C54,1,IF(I54&lt;=$D54,1))))))</f>
        <v>0</v>
      </c>
      <c r="K54" s="206">
        <f>'Lab Results - U.S.'!I$27</f>
        <v>0</v>
      </c>
      <c r="L54" s="206">
        <f>(IF(AND(K54&gt;=$E54,K54&lt;=$F54),0,IF(K54=0,0,IF(K54&gt;$D54,2,IF(K54&gt;=$C54,1,IF(K54&lt;=$D54,1))))))</f>
        <v>0</v>
      </c>
      <c r="M54" s="206">
        <f>'Lab Results - U.S.'!J$27</f>
        <v>0</v>
      </c>
      <c r="N54" s="206">
        <f>(IF(AND(M54&gt;=$E54,M54&lt;=$F54),0,IF(M54=0,0,IF(M54&gt;$D54,2,IF(M54&gt;=$C54,1,IF(M54&lt;=$D54,1))))))</f>
        <v>0</v>
      </c>
      <c r="O54" s="206">
        <f>'Lab Results - U.S.'!K$27</f>
        <v>0</v>
      </c>
      <c r="P54" s="206">
        <f>(IF(AND(O54&gt;=$E54,O54&lt;=$F54),0,IF(O54=0,0,IF(O54&gt;$D54,2,IF(O54&gt;=$C54,1,IF(O54&lt;=$D54,1))))))</f>
        <v>0</v>
      </c>
      <c r="Q54" s="206">
        <f>'Lab Results - U.S.'!L$27</f>
        <v>0</v>
      </c>
      <c r="R54" s="206">
        <f>(IF(AND(Q54&gt;=$E54,Q54&lt;=$F54),0,IF(Q54=0,0,IF(Q54&gt;$D54,2,IF(Q54&gt;=$C54,1,IF(Q54&lt;=$D54,1))))))</f>
        <v>0</v>
      </c>
      <c r="S54" s="206">
        <f>'Lab Results - U.S.'!M$27</f>
        <v>0</v>
      </c>
      <c r="T54" s="206">
        <f>(IF(AND(S54&gt;=$E54,S54&lt;=$F54),0,IF(S54=0,0,IF(S54&gt;$D54,2,IF(S54&gt;=$C54,1,IF(S54&lt;=$D54,1))))))</f>
        <v>0</v>
      </c>
      <c r="U54" s="206">
        <f>'Lab Results - U.S.'!N$27</f>
        <v>0</v>
      </c>
      <c r="V54" s="206">
        <f>(IF(AND(U54&gt;=$E54,U54&lt;=$F54),0,IF(U54=0,0,IF(U54&gt;$D54,2,IF(U54&gt;=$C54,1,IF(U54&lt;=$D54,1))))))</f>
        <v>0</v>
      </c>
      <c r="W54" s="206">
        <f>'Lab Results - U.S.'!O$27</f>
        <v>0</v>
      </c>
      <c r="X54" s="206">
        <f>(IF(AND(W54&gt;=$E54,W54&lt;=$F54),0,IF(W54=0,0,IF(W54&gt;$D54,2,IF(W54&gt;=$C54,1,IF(W54&lt;=$D54,1))))))</f>
        <v>0</v>
      </c>
      <c r="Y54" s="206">
        <f>'Lab Results - U.S.'!P$27</f>
        <v>0</v>
      </c>
      <c r="Z54" s="206">
        <f>(IF(AND(Y54&gt;=$E54,Y54&lt;=$F54),0,IF(Y54=0,0,IF(Y54&gt;$D54,2,IF(Y54&gt;=$C54,1,IF(Y54&lt;=$D54,1))))))</f>
        <v>0</v>
      </c>
      <c r="AA54" s="206">
        <f>'Lab Results - U.S.'!Q$27</f>
        <v>0</v>
      </c>
      <c r="AB54" s="206">
        <f>(IF(AND(AA54&gt;=$E54,AA54&lt;=$F54),0,IF(AA54=0,0,IF(AA54&gt;$D54,2,IF(AA54&gt;=$C54,1,IF(AA54&lt;=$D54,1))))))</f>
        <v>0</v>
      </c>
      <c r="AC54" s="206">
        <f>'Lab Results - U.S.'!R$27</f>
        <v>0</v>
      </c>
      <c r="AD54" s="230">
        <f>(IF(AND(AC54&gt;=$E54,AC54&lt;=$F54),0,IF(AC54=0,0,IF(AC54&gt;$D54,2,IF(AC54&gt;=$C54,1,IF(AC54&lt;=$D54,1))))))</f>
        <v>0</v>
      </c>
    </row>
    <row r="55" spans="1:30" ht="15.75" customHeight="1" x14ac:dyDescent="0.2">
      <c r="A55" s="222" t="s">
        <v>1871</v>
      </c>
      <c r="B55" s="198" t="s">
        <v>1872</v>
      </c>
      <c r="C55" s="199">
        <v>5</v>
      </c>
      <c r="D55" s="199">
        <v>52</v>
      </c>
      <c r="E55" s="199">
        <v>10</v>
      </c>
      <c r="F55" s="199">
        <v>26</v>
      </c>
      <c r="G55" s="200">
        <f>'Lab Results - U.S.'!G31</f>
        <v>0</v>
      </c>
      <c r="H55" s="200">
        <f>(IF(G55&gt;=$E55,0,IF(G55=0,0,IF(G55&lt;$C55,2,IF(G55&gt;=$C55,1,IF(G55&lt;=$D55,1))))))</f>
        <v>0</v>
      </c>
      <c r="I55" s="200">
        <f>'Lab Results - U.S.'!H31</f>
        <v>0</v>
      </c>
      <c r="J55" s="200">
        <f>(IF(I55&gt;=$E55,0,IF(I55=0,0,IF(I55&lt;$C55,2,IF(I55&gt;=$C55,1,IF(I55&lt;=$D55,1))))))</f>
        <v>0</v>
      </c>
      <c r="K55" s="200">
        <f>'Lab Results - U.S.'!I31</f>
        <v>0</v>
      </c>
      <c r="L55" s="200">
        <f>(IF(K55&gt;=$E55,0,IF(K55=0,0,IF(K55&lt;$C55,2,IF(K55&gt;=$C55,1,IF(K55&lt;=$D55,1))))))</f>
        <v>0</v>
      </c>
      <c r="M55" s="200">
        <f>'Lab Results - U.S.'!J31</f>
        <v>0</v>
      </c>
      <c r="N55" s="200">
        <f>(IF(M55&gt;=$E55,0,IF(M55=0,0,IF(M55&lt;$C55,2,IF(M55&gt;=$C55,1,IF(M55&lt;=$D55,1))))))</f>
        <v>0</v>
      </c>
      <c r="O55" s="200">
        <f>'Lab Results - U.S.'!K31</f>
        <v>0</v>
      </c>
      <c r="P55" s="200">
        <f>(IF(O55&gt;=$E55,0,IF(O55=0,0,IF(O55&lt;$C55,2,IF(O55&gt;=$C55,1,IF(O55&lt;=$D55,1))))))</f>
        <v>0</v>
      </c>
      <c r="Q55" s="200">
        <f>'Lab Results - U.S.'!L31</f>
        <v>0</v>
      </c>
      <c r="R55" s="200">
        <f>(IF(Q55&gt;=$E55,0,IF(Q55=0,0,IF(Q55&lt;$C55,2,IF(Q55&gt;=$C55,1,IF(Q55&lt;=$D55,1))))))</f>
        <v>0</v>
      </c>
      <c r="S55" s="200">
        <f>'Lab Results - U.S.'!M31</f>
        <v>0</v>
      </c>
      <c r="T55" s="200">
        <f>(IF(S55&gt;=$E55,0,IF(S55=0,0,IF(S55&lt;$C55,2,IF(S55&gt;=$C55,1,IF(S55&lt;=$D55,1))))))</f>
        <v>0</v>
      </c>
      <c r="U55" s="200">
        <f>'Lab Results - U.S.'!N31</f>
        <v>0</v>
      </c>
      <c r="V55" s="200">
        <f>(IF(U55&gt;=$E55,0,IF(U55=0,0,IF(U55&lt;$C55,2,IF(U55&gt;=$C55,1,IF(U55&lt;=$D55,1))))))</f>
        <v>0</v>
      </c>
      <c r="W55" s="200">
        <f>'Lab Results - U.S.'!O31</f>
        <v>0</v>
      </c>
      <c r="X55" s="200">
        <f>(IF(W55&gt;=$E55,0,IF(W55=0,0,IF(W55&lt;$C55,2,IF(W55&gt;=$C55,1,IF(W55&lt;=$D55,1))))))</f>
        <v>0</v>
      </c>
      <c r="Y55" s="200">
        <f>'Lab Results - U.S.'!P31</f>
        <v>0</v>
      </c>
      <c r="Z55" s="200">
        <f>(IF(Y55&gt;=$E55,0,IF(Y55=0,0,IF(Y55&lt;$C55,2,IF(Y55&gt;=$C55,1,IF(Y55&lt;=$D55,1))))))</f>
        <v>0</v>
      </c>
      <c r="AA55" s="200">
        <f>'Lab Results - U.S.'!Q31</f>
        <v>0</v>
      </c>
      <c r="AB55" s="200">
        <f>(IF(AA55&gt;=$E55,0,IF(AA55=0,0,IF(AA55&lt;$C55,2,IF(AA55&gt;=$C55,1,IF(AA55&lt;=$D55,1))))))</f>
        <v>0</v>
      </c>
      <c r="AC55" s="200">
        <f>'Lab Results - U.S.'!R31</f>
        <v>0</v>
      </c>
      <c r="AD55" s="223">
        <f>(IF(AC55&gt;=$E55,0,IF(AC55=0,0,IF(AC55&lt;$C55,2,IF(AC55&gt;=$C55,1,IF(AC55&lt;=$D55,1))))))</f>
        <v>0</v>
      </c>
    </row>
    <row r="56" spans="1:30" ht="15.75" customHeight="1" x14ac:dyDescent="0.2">
      <c r="A56" s="222" t="s">
        <v>1873</v>
      </c>
      <c r="B56" s="198" t="s">
        <v>1874</v>
      </c>
      <c r="C56" s="199">
        <v>36</v>
      </c>
      <c r="D56" s="199">
        <v>48.2</v>
      </c>
      <c r="E56" s="199">
        <v>37</v>
      </c>
      <c r="F56" s="199">
        <v>44</v>
      </c>
      <c r="G56" s="200">
        <f>'Lab Results - U.S.'!G$56</f>
        <v>0</v>
      </c>
      <c r="H56" s="200">
        <f>(IF(G56&gt;=$E56,0,IF(G56=0,0,IF(G56&lt;$C56,2,IF(G56&gt;=$C56,1,IF(G56&lt;=$D56,1))))))</f>
        <v>0</v>
      </c>
      <c r="I56" s="200">
        <f>'Lab Results - U.S.'!H$56</f>
        <v>0</v>
      </c>
      <c r="J56" s="200">
        <f>(IF(I56&gt;=$E56,0,IF(I56=0,0,IF(I56&lt;$C56,2,IF(I56&gt;=$C56,1,IF(I56&lt;=$D56,1))))))</f>
        <v>0</v>
      </c>
      <c r="K56" s="200">
        <f>'Lab Results - U.S.'!I$56</f>
        <v>0</v>
      </c>
      <c r="L56" s="200">
        <f>(IF(K56&gt;=$E56,0,IF(K56=0,0,IF(K56&lt;$C56,2,IF(K56&gt;=$C56,1,IF(K56&lt;=$D56,1))))))</f>
        <v>0</v>
      </c>
      <c r="M56" s="200">
        <f>'Lab Results - U.S.'!J$56</f>
        <v>0</v>
      </c>
      <c r="N56" s="200">
        <f>(IF(M56&gt;=$E56,0,IF(M56=0,0,IF(M56&lt;$C56,2,IF(M56&gt;=$C56,1,IF(M56&lt;=$D56,1))))))</f>
        <v>0</v>
      </c>
      <c r="O56" s="200">
        <f>'Lab Results - U.S.'!K$56</f>
        <v>0</v>
      </c>
      <c r="P56" s="200">
        <f>(IF(O56&gt;=$E56,0,IF(O56=0,0,IF(O56&lt;$C56,2,IF(O56&gt;=$C56,1,IF(O56&lt;=$D56,1))))))</f>
        <v>0</v>
      </c>
      <c r="Q56" s="200">
        <f>'Lab Results - U.S.'!L$56</f>
        <v>0</v>
      </c>
      <c r="R56" s="200">
        <f>(IF(Q56&gt;=$E56,0,IF(Q56=0,0,IF(Q56&lt;$C56,2,IF(Q56&gt;=$C56,1,IF(Q56&lt;=$D56,1))))))</f>
        <v>0</v>
      </c>
      <c r="S56" s="200">
        <f>'Lab Results - U.S.'!M$56</f>
        <v>0</v>
      </c>
      <c r="T56" s="200">
        <f>(IF(S56&gt;=$E56,0,IF(S56=0,0,IF(S56&lt;$C56,2,IF(S56&gt;=$C56,1,IF(S56&lt;=$D56,1))))))</f>
        <v>0</v>
      </c>
      <c r="U56" s="200">
        <f>'Lab Results - U.S.'!N$56</f>
        <v>0</v>
      </c>
      <c r="V56" s="200">
        <f>(IF(U56&gt;=$E56,0,IF(U56=0,0,IF(U56&lt;$C56,2,IF(U56&gt;=$C56,1,IF(U56&lt;=$D56,1))))))</f>
        <v>0</v>
      </c>
      <c r="W56" s="200">
        <f>'Lab Results - U.S.'!O$56</f>
        <v>0</v>
      </c>
      <c r="X56" s="200">
        <f>(IF(W56&gt;=$E56,0,IF(W56=0,0,IF(W56&lt;$C56,2,IF(W56&gt;=$C56,1,IF(W56&lt;=$D56,1))))))</f>
        <v>0</v>
      </c>
      <c r="Y56" s="200">
        <f>'Lab Results - U.S.'!P$56</f>
        <v>0</v>
      </c>
      <c r="Z56" s="200">
        <f>(IF(Y56&gt;=$E56,0,IF(Y56=0,0,IF(Y56&lt;$C56,2,IF(Y56&gt;=$C56,1,IF(Y56&lt;=$D56,1))))))</f>
        <v>0</v>
      </c>
      <c r="AA56" s="200">
        <f>'Lab Results - U.S.'!Q$56</f>
        <v>0</v>
      </c>
      <c r="AB56" s="200">
        <f>(IF(AA56&gt;=$E56,0,IF(AA56=0,0,IF(AA56&lt;$C56,2,IF(AA56&gt;=$C56,1,IF(AA56&lt;=$D56,1))))))</f>
        <v>0</v>
      </c>
      <c r="AC56" s="200">
        <f>'Lab Results - U.S.'!R$56</f>
        <v>0</v>
      </c>
      <c r="AD56" s="223">
        <f>(IF(AC56&gt;=$E56,0,IF(AC56=0,0,IF(AC56&lt;$C56,2,IF(AC56&gt;=$C56,1,IF(AC56&lt;=$D56,1))))))</f>
        <v>0</v>
      </c>
    </row>
    <row r="57" spans="1:30" ht="16.5" customHeight="1" x14ac:dyDescent="0.2">
      <c r="A57" s="222" t="s">
        <v>1875</v>
      </c>
      <c r="B57" s="198" t="s">
        <v>1876</v>
      </c>
      <c r="C57" s="199">
        <v>36</v>
      </c>
      <c r="D57" s="199">
        <v>48.2</v>
      </c>
      <c r="E57" s="199">
        <v>40</v>
      </c>
      <c r="F57" s="199">
        <v>48</v>
      </c>
      <c r="G57" s="200">
        <f>'Lab Results - U.S.'!$G$57</f>
        <v>0</v>
      </c>
      <c r="H57" s="200">
        <f>(IF(G57&gt;=$E57,0,IF(G57=0,0,IF(G57&lt;$C57,2,IF(G57&gt;=$C57,1,IF(G57&lt;=$D57,1))))))</f>
        <v>0</v>
      </c>
      <c r="I57" s="200">
        <f>'Lab Results - U.S.'!$H$57</f>
        <v>0</v>
      </c>
      <c r="J57" s="200">
        <f>(IF(I57&gt;=$E57,0,IF(I57=0,0,IF(I57&lt;$C57,2,IF(I57&gt;=$C57,1,IF(I57&lt;=$D57,1))))))</f>
        <v>0</v>
      </c>
      <c r="K57" s="200">
        <f>'Lab Results - U.S.'!$I$57</f>
        <v>0</v>
      </c>
      <c r="L57" s="200">
        <f>(IF(K57&gt;=$E57,0,IF(K57=0,0,IF(K57&lt;$C57,2,IF(K57&gt;=$C57,1,IF(K57&lt;=$D57,1))))))</f>
        <v>0</v>
      </c>
      <c r="M57" s="200">
        <f>'Lab Results - U.S.'!$J$57</f>
        <v>0</v>
      </c>
      <c r="N57" s="200">
        <f>(IF(M57&gt;=$E57,0,IF(M57=0,0,IF(M57&lt;$C57,2,IF(M57&gt;=$C57,1,IF(M57&lt;=$D57,1))))))</f>
        <v>0</v>
      </c>
      <c r="O57" s="200">
        <f>'Lab Results - U.S.'!$K$57</f>
        <v>0</v>
      </c>
      <c r="P57" s="200">
        <f>(IF(O57&gt;=$E57,0,IF(O57=0,0,IF(O57&lt;$C57,2,IF(O57&gt;=$C57,1,IF(O57&lt;=$D57,1))))))</f>
        <v>0</v>
      </c>
      <c r="Q57" s="200">
        <f>'Lab Results - U.S.'!$L$57</f>
        <v>0</v>
      </c>
      <c r="R57" s="200">
        <f>(IF(Q57&gt;=$E57,0,IF(Q57=0,0,IF(Q57&lt;$C57,2,IF(Q57&gt;=$C57,1,IF(Q57&lt;=$D57,1))))))</f>
        <v>0</v>
      </c>
      <c r="S57" s="200">
        <f>'Lab Results - U.S.'!$M$57</f>
        <v>0</v>
      </c>
      <c r="T57" s="200">
        <f>(IF(S57&gt;=$E57,0,IF(S57=0,0,IF(S57&lt;$C57,2,IF(S57&gt;=$C57,1,IF(S57&lt;=$D57,1))))))</f>
        <v>0</v>
      </c>
      <c r="U57" s="200">
        <f>'Lab Results - U.S.'!$N$57</f>
        <v>0</v>
      </c>
      <c r="V57" s="200">
        <f>(IF(U57&gt;=$E57,0,IF(U57=0,0,IF(U57&lt;$C57,2,IF(U57&gt;=$C57,1,IF(U57&lt;=$D57,1))))))</f>
        <v>0</v>
      </c>
      <c r="W57" s="200">
        <f>'Lab Results - U.S.'!$O$57</f>
        <v>0</v>
      </c>
      <c r="X57" s="200">
        <f>(IF(W57&gt;=$E57,0,IF(W57=0,0,IF(W57&lt;$C57,2,IF(W57&gt;=$C57,1,IF(W57&lt;=$D57,1))))))</f>
        <v>0</v>
      </c>
      <c r="Y57" s="200">
        <f>'Lab Results - U.S.'!$P$57</f>
        <v>0</v>
      </c>
      <c r="Z57" s="200">
        <f>(IF(Y57&gt;=$E57,0,IF(Y57=0,0,IF(Y57&lt;$C57,2,IF(Y57&gt;=$C57,1,IF(Y57&lt;=$D57,1))))))</f>
        <v>0</v>
      </c>
      <c r="AA57" s="200">
        <f>'Lab Results - U.S.'!$Q$57</f>
        <v>0</v>
      </c>
      <c r="AB57" s="200">
        <f>(IF(AA57&gt;=$E57,0,IF(AA57=0,0,IF(AA57&lt;$C57,2,IF(AA57&gt;=$C57,1,IF(AA57&lt;=$D57,1))))))</f>
        <v>0</v>
      </c>
      <c r="AC57" s="200">
        <f>'Lab Results - U.S.'!$R$57</f>
        <v>0</v>
      </c>
      <c r="AD57" s="228">
        <f>(IF(AC57&gt;=$E57,0,IF(AC57=0,0,IF(AC57&lt;$C57,2,IF(AC57&gt;=$C57,1,IF(AC57&lt;=$D57,1))))))</f>
        <v>0</v>
      </c>
    </row>
    <row r="58" spans="1:30" ht="16.5" customHeight="1" x14ac:dyDescent="0.2">
      <c r="A58" s="676" t="s">
        <v>1877</v>
      </c>
      <c r="B58" s="541"/>
      <c r="C58" s="541"/>
      <c r="D58" s="541"/>
      <c r="E58" s="541"/>
      <c r="F58" s="541"/>
      <c r="G58" s="145"/>
      <c r="H58" s="145">
        <f>SUM(H47:H57)/(COUNT(H47:H57)*2)*100</f>
        <v>0</v>
      </c>
      <c r="I58" s="145"/>
      <c r="J58" s="145">
        <f>SUM(J47:J57)/(COUNT(J47:J57)*2)*100</f>
        <v>0</v>
      </c>
      <c r="K58" s="145"/>
      <c r="L58" s="145">
        <f>SUM(L47:L57)/(COUNT(L47:L57)*2)*100</f>
        <v>0</v>
      </c>
      <c r="M58" s="145"/>
      <c r="N58" s="145">
        <f>SUM(N47:N57)/(COUNT(N47:N57)*2)*100</f>
        <v>0</v>
      </c>
      <c r="O58" s="145"/>
      <c r="P58" s="145">
        <f>SUM(P47:P57)/(COUNT(P47:P57)*2)*100</f>
        <v>0</v>
      </c>
      <c r="Q58" s="145"/>
      <c r="R58" s="145">
        <f>SUM(R47:R57)/(COUNT(R47:R57)*2)*100</f>
        <v>0</v>
      </c>
      <c r="S58" s="145"/>
      <c r="T58" s="145">
        <f>SUM(T47:T57)/(COUNT(T47:T57)*2)*100</f>
        <v>0</v>
      </c>
      <c r="U58" s="145"/>
      <c r="V58" s="145">
        <f>SUM(V47:V57)/(COUNT(V47:V57)*2)*100</f>
        <v>0</v>
      </c>
      <c r="W58" s="145"/>
      <c r="X58" s="145">
        <f>SUM(X47:X57)/(COUNT(X47:X57)*2)*100</f>
        <v>0</v>
      </c>
      <c r="Y58" s="145"/>
      <c r="Z58" s="145">
        <f>SUM(Z47:Z57)/(COUNT(Z47:Z57)*2)*100</f>
        <v>0</v>
      </c>
      <c r="AA58" s="145"/>
      <c r="AB58" s="145">
        <f>SUM(AB47:AB57)/(COUNT(AB47:AB57)*2)*100</f>
        <v>0</v>
      </c>
      <c r="AC58" s="145"/>
      <c r="AD58" s="149">
        <f>SUM(AD47:AD57)/(COUNT(AD47:AD57)*2)*100</f>
        <v>0</v>
      </c>
    </row>
    <row r="59" spans="1:30" ht="15" customHeight="1" x14ac:dyDescent="0.2">
      <c r="A59" s="676" t="s">
        <v>1878</v>
      </c>
      <c r="B59" s="541"/>
      <c r="C59" s="541"/>
      <c r="D59" s="541"/>
      <c r="E59" s="541"/>
      <c r="F59" s="541"/>
      <c r="G59" s="145"/>
      <c r="H59" s="145">
        <f>SUMIF(H47:H57,1,H47:H57)/(COUNT(H47:H57)*1)*100</f>
        <v>0</v>
      </c>
      <c r="I59" s="145"/>
      <c r="J59" s="145">
        <f>SUMIF(J47:J57,1,J47:J57)/(COUNT(J47:J57)*1)*100</f>
        <v>0</v>
      </c>
      <c r="K59" s="145"/>
      <c r="L59" s="145">
        <f>SUMIF(L47:L57,1,L47:L57)/(COUNT(L47:L57)*1)*100</f>
        <v>0</v>
      </c>
      <c r="M59" s="145"/>
      <c r="N59" s="145">
        <f>SUMIF(N47:N57,1,N47:N57)/(COUNT(N47:N57)*1)*100</f>
        <v>0</v>
      </c>
      <c r="O59" s="145"/>
      <c r="P59" s="145">
        <f>SUMIF(P47:P57,1,P47:P57)/(COUNT(P47:P57)*1)*100</f>
        <v>0</v>
      </c>
      <c r="Q59" s="145"/>
      <c r="R59" s="145">
        <f>SUMIF(R47:R57,1,R47:R57)/(COUNT(R47:R57)*1)*100</f>
        <v>0</v>
      </c>
      <c r="S59" s="145"/>
      <c r="T59" s="145">
        <f>SUMIF(T47:T57,1,T47:T57)/(COUNT(T47:T57)*1)*100</f>
        <v>0</v>
      </c>
      <c r="U59" s="145"/>
      <c r="V59" s="145">
        <f>SUMIF(V47:V57,1,V47:V57)/(COUNT(V47:V57)*1)*100</f>
        <v>0</v>
      </c>
      <c r="W59" s="145"/>
      <c r="X59" s="145">
        <f>SUMIF(X47:X57,1,X47:X57)/(COUNT(X47:X57)*1)*100</f>
        <v>0</v>
      </c>
      <c r="Y59" s="145"/>
      <c r="Z59" s="145">
        <f>SUMIF(Z47:Z57,1,Z47:Z57)/(COUNT(Z47:Z57)*1)*100</f>
        <v>0</v>
      </c>
      <c r="AA59" s="145"/>
      <c r="AB59" s="145">
        <f>SUMIF(AB47:AB57,1,AB47:AB57)/(COUNT(AB47:AB57)*1)*100</f>
        <v>0</v>
      </c>
      <c r="AC59" s="145"/>
      <c r="AD59" s="149">
        <f>SUMIF(AD47:AD57,1,AD47:AD57)/(COUNT(AD47:AD57)*1)*100</f>
        <v>0</v>
      </c>
    </row>
    <row r="60" spans="1:30" ht="15" customHeight="1" x14ac:dyDescent="0.2">
      <c r="A60" s="676" t="s">
        <v>1879</v>
      </c>
      <c r="B60" s="541"/>
      <c r="C60" s="541"/>
      <c r="D60" s="541"/>
      <c r="E60" s="541"/>
      <c r="F60" s="541"/>
      <c r="G60" s="145"/>
      <c r="H60" s="145">
        <f>SUMIF(H47:H57,2,H47:H57)/(COUNT(H47:H57)*2)*100</f>
        <v>0</v>
      </c>
      <c r="I60" s="145"/>
      <c r="J60" s="145">
        <f>SUMIF(J47:J57,2,J47:J57)/(COUNT(J47:J57)*2)*100</f>
        <v>0</v>
      </c>
      <c r="K60" s="145"/>
      <c r="L60" s="145">
        <f>SUMIF(L47:L57,2,L47:L57)/(COUNT(L47:L57)*2)*100</f>
        <v>0</v>
      </c>
      <c r="M60" s="145"/>
      <c r="N60" s="145">
        <f>SUMIF(N47:N57,2,N47:N57)/(COUNT(N47:N57)*2)*100</f>
        <v>0</v>
      </c>
      <c r="O60" s="145"/>
      <c r="P60" s="145">
        <f>SUMIF(P47:P57,2,P47:P57)/(COUNT(P47:P57)*2)*100</f>
        <v>0</v>
      </c>
      <c r="Q60" s="145"/>
      <c r="R60" s="145">
        <f>SUMIF(R47:R57,2,R47:R57)/(COUNT(R47:R57)*2)*100</f>
        <v>0</v>
      </c>
      <c r="S60" s="145"/>
      <c r="T60" s="145">
        <f>SUMIF(T47:T57,2,T47:T57)/(COUNT(T47:T57)*2)*100</f>
        <v>0</v>
      </c>
      <c r="U60" s="145"/>
      <c r="V60" s="145">
        <f>SUMIF(V47:V57,2,V47:V57)/(COUNT(V47:V57)*2)*100</f>
        <v>0</v>
      </c>
      <c r="W60" s="145"/>
      <c r="X60" s="145">
        <f>SUMIF(X47:X57,2,X47:X57)/(COUNT(X47:X57)*2)*100</f>
        <v>0</v>
      </c>
      <c r="Y60" s="145"/>
      <c r="Z60" s="145">
        <f>SUMIF(Z47:Z57,2,Z47:Z57)/(COUNT(Z47:Z57)*2)*100</f>
        <v>0</v>
      </c>
      <c r="AA60" s="145"/>
      <c r="AB60" s="145">
        <f>SUMIF(AB47:AB57,2,AB47:AB57)/(COUNT(AB47:AB57)*2)*100</f>
        <v>0</v>
      </c>
      <c r="AC60" s="145"/>
      <c r="AD60" s="149">
        <f>SUMIF(AD47:AD57,2,AD47:AD57)/(COUNT(AD47:AD57)*2)*100</f>
        <v>0</v>
      </c>
    </row>
    <row r="61" spans="1:30" ht="15.75" customHeight="1" x14ac:dyDescent="0.2">
      <c r="A61" s="674" t="s">
        <v>1880</v>
      </c>
      <c r="B61" s="541"/>
      <c r="C61" s="541"/>
      <c r="D61" s="541"/>
      <c r="E61" s="541"/>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635"/>
    </row>
    <row r="62" spans="1:30" ht="16.5" customHeight="1" x14ac:dyDescent="0.2">
      <c r="A62" s="222" t="s">
        <v>1881</v>
      </c>
      <c r="B62" s="198" t="s">
        <v>1882</v>
      </c>
      <c r="C62" s="199">
        <v>135</v>
      </c>
      <c r="D62" s="199">
        <v>148</v>
      </c>
      <c r="E62" s="199">
        <v>135</v>
      </c>
      <c r="F62" s="199">
        <v>140</v>
      </c>
      <c r="G62" s="200">
        <f>'Lab Results - U.S.'!G16</f>
        <v>0</v>
      </c>
      <c r="H62" s="200">
        <f>(IF(G62&gt;=$E62,0,IF(G62=0,0,IF(G62&lt;$C62,2,IF(G62&gt;=$C62,1,IF(G62&lt;=$D62,1))))))</f>
        <v>0</v>
      </c>
      <c r="I62" s="200">
        <f>'Lab Results - U.S.'!H16</f>
        <v>0</v>
      </c>
      <c r="J62" s="200">
        <f>(IF(I62&gt;=$E62,0,IF(I62=0,0,IF(I62&lt;$C62,2,IF(I62&gt;=$C62,1,IF(I62&lt;=$D62,1))))))</f>
        <v>0</v>
      </c>
      <c r="K62" s="200">
        <f>'Lab Results - U.S.'!I16</f>
        <v>0</v>
      </c>
      <c r="L62" s="200">
        <f>(IF(K62&gt;=$E62,0,IF(K62=0,0,IF(K62&lt;$C62,2,IF(K62&gt;=$C62,1,IF(K62&lt;=$D62,1))))))</f>
        <v>0</v>
      </c>
      <c r="M62" s="200">
        <f>'Lab Results - U.S.'!J16</f>
        <v>0</v>
      </c>
      <c r="N62" s="200">
        <f>(IF(M62&gt;=$E62,0,IF(M62=0,0,IF(M62&lt;$C62,2,IF(M62&gt;=$C62,1,IF(M62&lt;=$D62,1))))))</f>
        <v>0</v>
      </c>
      <c r="O62" s="200">
        <f>'Lab Results - U.S.'!K16</f>
        <v>0</v>
      </c>
      <c r="P62" s="200">
        <f>(IF(O62&gt;=$E62,0,IF(O62=0,0,IF(O62&lt;$C62,2,IF(O62&gt;=$C62,1,IF(O62&lt;=$D62,1))))))</f>
        <v>0</v>
      </c>
      <c r="Q62" s="200">
        <f>'Lab Results - U.S.'!L16</f>
        <v>0</v>
      </c>
      <c r="R62" s="200">
        <f>(IF(Q62&gt;=$E62,0,IF(Q62=0,0,IF(Q62&lt;$C62,2,IF(Q62&gt;=$C62,1,IF(Q62&lt;=$D62,1))))))</f>
        <v>0</v>
      </c>
      <c r="S62" s="200">
        <f>'Lab Results - U.S.'!M16</f>
        <v>0</v>
      </c>
      <c r="T62" s="200">
        <f>(IF(S62&gt;=$E62,0,IF(S62=0,0,IF(S62&lt;$C62,2,IF(S62&gt;=$C62,1,IF(S62&lt;=$D62,1))))))</f>
        <v>0</v>
      </c>
      <c r="U62" s="200">
        <f>'Lab Results - U.S.'!N16</f>
        <v>0</v>
      </c>
      <c r="V62" s="200">
        <f>(IF(U62&gt;=$E62,0,IF(U62=0,0,IF(U62&lt;$C62,2,IF(U62&gt;=$C62,1,IF(U62&lt;=$D62,1))))))</f>
        <v>0</v>
      </c>
      <c r="W62" s="200">
        <f>'Lab Results - U.S.'!O16</f>
        <v>0</v>
      </c>
      <c r="X62" s="200">
        <f>(IF(W62&gt;=$E62,0,IF(W62=0,0,IF(W62&lt;$C62,2,IF(W62&gt;=$C62,1,IF(W62&lt;=$D62,1))))))</f>
        <v>0</v>
      </c>
      <c r="Y62" s="200">
        <f>'Lab Results - U.S.'!P16</f>
        <v>0</v>
      </c>
      <c r="Z62" s="200">
        <f>(IF(Y62&gt;=$E62,0,IF(Y62=0,0,IF(Y62&lt;$C62,2,IF(Y62&gt;=$C62,1,IF(Y62&lt;=$D62,1))))))</f>
        <v>0</v>
      </c>
      <c r="AA62" s="200">
        <f>'Lab Results - U.S.'!Q16</f>
        <v>0</v>
      </c>
      <c r="AB62" s="200">
        <f>(IF(AA62&gt;=$E62,0,IF(AA62=0,0,IF(AA62&lt;$C62,2,IF(AA62&gt;=$C62,1,IF(AA62&lt;=$D62,1))))))</f>
        <v>0</v>
      </c>
      <c r="AC62" s="200">
        <f>'Lab Results - U.S.'!R16</f>
        <v>0</v>
      </c>
      <c r="AD62" s="223">
        <f>(IF(AC62&gt;=$E62,0,IF(AC62=0,0,IF(AC62&lt;$C62,2,IF(AC62&gt;=$C62,1,IF(AC62&lt;=$D62,1))))))</f>
        <v>0</v>
      </c>
    </row>
    <row r="63" spans="1:30" ht="16.5" customHeight="1" x14ac:dyDescent="0.2">
      <c r="A63" s="676" t="s">
        <v>1883</v>
      </c>
      <c r="B63" s="541"/>
      <c r="C63" s="541"/>
      <c r="D63" s="541"/>
      <c r="E63" s="541"/>
      <c r="F63" s="541"/>
      <c r="G63" s="145"/>
      <c r="H63" s="145">
        <f>SUM(H62)/(COUNT(H62)*2)*100</f>
        <v>0</v>
      </c>
      <c r="I63" s="145"/>
      <c r="J63" s="145">
        <f>SUM(J62)/2*100</f>
        <v>0</v>
      </c>
      <c r="K63" s="145"/>
      <c r="L63" s="145">
        <f>SUM(L62)/2*100</f>
        <v>0</v>
      </c>
      <c r="M63" s="145"/>
      <c r="N63" s="145">
        <f>SUM(N62)/2*100</f>
        <v>0</v>
      </c>
      <c r="O63" s="145"/>
      <c r="P63" s="145">
        <f>SUM(P62)/2*100</f>
        <v>0</v>
      </c>
      <c r="Q63" s="145"/>
      <c r="R63" s="145">
        <f>SUM(R62)/2*100</f>
        <v>0</v>
      </c>
      <c r="S63" s="145"/>
      <c r="T63" s="145">
        <f>SUM(T62)/2*100</f>
        <v>0</v>
      </c>
      <c r="U63" s="145"/>
      <c r="V63" s="145">
        <f>SUM(V62)/2*100</f>
        <v>0</v>
      </c>
      <c r="W63" s="145"/>
      <c r="X63" s="145">
        <f>SUM(X62)/2*100</f>
        <v>0</v>
      </c>
      <c r="Y63" s="145"/>
      <c r="Z63" s="145">
        <f>SUM(Z62)/2*100</f>
        <v>0</v>
      </c>
      <c r="AA63" s="145"/>
      <c r="AB63" s="145">
        <f>SUM(AB62)/2*100</f>
        <v>0</v>
      </c>
      <c r="AC63" s="145"/>
      <c r="AD63" s="149">
        <f>SUM(AD62)/2*100</f>
        <v>0</v>
      </c>
    </row>
    <row r="64" spans="1:30" ht="15" customHeight="1" x14ac:dyDescent="0.2">
      <c r="A64" s="676" t="s">
        <v>1884</v>
      </c>
      <c r="B64" s="541"/>
      <c r="C64" s="541"/>
      <c r="D64" s="541"/>
      <c r="E64" s="541"/>
      <c r="F64" s="541"/>
      <c r="G64" s="145"/>
      <c r="H64" s="145">
        <f>SUMIF(H62,1,H62)/(COUNT(H62)*1)*100</f>
        <v>0</v>
      </c>
      <c r="I64" s="145"/>
      <c r="J64" s="145">
        <f>SUMIF(J62,1,J62)/1*100</f>
        <v>0</v>
      </c>
      <c r="K64" s="145"/>
      <c r="L64" s="145">
        <f>SUMIF(L62,1,L62)/1*100</f>
        <v>0</v>
      </c>
      <c r="M64" s="145"/>
      <c r="N64" s="145">
        <f>SUMIF(N62,1,N62)/1*100</f>
        <v>0</v>
      </c>
      <c r="O64" s="145"/>
      <c r="P64" s="145">
        <f>SUMIF(P62,1,P62)/1*100</f>
        <v>0</v>
      </c>
      <c r="Q64" s="145"/>
      <c r="R64" s="145">
        <f>SUMIF(R62,1,R62)/1*100</f>
        <v>0</v>
      </c>
      <c r="S64" s="145"/>
      <c r="T64" s="145">
        <f>SUMIF(T62,1,T62)/1*100</f>
        <v>0</v>
      </c>
      <c r="U64" s="145"/>
      <c r="V64" s="145">
        <f>SUMIF(V62,1,V62)/1*100</f>
        <v>0</v>
      </c>
      <c r="W64" s="145"/>
      <c r="X64" s="145">
        <f>SUMIF(X62,1,X62)/1*100</f>
        <v>0</v>
      </c>
      <c r="Y64" s="145"/>
      <c r="Z64" s="145">
        <f>SUMIF(Z62,1,Z62)/1*100</f>
        <v>0</v>
      </c>
      <c r="AA64" s="145"/>
      <c r="AB64" s="145">
        <f>SUMIF(AB62,1,AB62)/1*100</f>
        <v>0</v>
      </c>
      <c r="AC64" s="145"/>
      <c r="AD64" s="149">
        <f>SUMIF(AD62,1,AD62)/1*100</f>
        <v>0</v>
      </c>
    </row>
    <row r="65" spans="1:30" ht="15" customHeight="1" x14ac:dyDescent="0.2">
      <c r="A65" s="676" t="s">
        <v>1885</v>
      </c>
      <c r="B65" s="541"/>
      <c r="C65" s="541"/>
      <c r="D65" s="541"/>
      <c r="E65" s="541"/>
      <c r="F65" s="541"/>
      <c r="G65" s="145"/>
      <c r="H65" s="145">
        <f>SUMIF(H62,2,H62)/(COUNT(H62)*2)*100</f>
        <v>0</v>
      </c>
      <c r="I65" s="145"/>
      <c r="J65" s="145">
        <f>SUMIF(J62,2,J62)/2*100</f>
        <v>0</v>
      </c>
      <c r="K65" s="145"/>
      <c r="L65" s="145">
        <f>SUMIF(L62,2,L62)/2*100</f>
        <v>0</v>
      </c>
      <c r="M65" s="145"/>
      <c r="N65" s="145">
        <f>SUMIF(N62,2,N62)/2*100</f>
        <v>0</v>
      </c>
      <c r="O65" s="145"/>
      <c r="P65" s="145">
        <f>SUMIF(P62,2,P62)/2*100</f>
        <v>0</v>
      </c>
      <c r="Q65" s="145"/>
      <c r="R65" s="145">
        <f>SUMIF(R62,2,R62)/2*100</f>
        <v>0</v>
      </c>
      <c r="S65" s="145"/>
      <c r="T65" s="145">
        <f>SUMIF(T62,2,T62)/2*100</f>
        <v>0</v>
      </c>
      <c r="U65" s="145"/>
      <c r="V65" s="145">
        <f>SUMIF(V62,2,V62)/2*100</f>
        <v>0</v>
      </c>
      <c r="W65" s="145"/>
      <c r="X65" s="145">
        <f>SUMIF(X62,2,X62)/2*100</f>
        <v>0</v>
      </c>
      <c r="Y65" s="145"/>
      <c r="Z65" s="145">
        <f>SUMIF(Z62,2,Z62)/2*100</f>
        <v>0</v>
      </c>
      <c r="AA65" s="145"/>
      <c r="AB65" s="145">
        <f>SUMIF(AB62,2,AB62)/2*100</f>
        <v>0</v>
      </c>
      <c r="AC65" s="145"/>
      <c r="AD65" s="149">
        <f>SUMIF(AD62,2,AD62)/2*100</f>
        <v>0</v>
      </c>
    </row>
    <row r="66" spans="1:30" ht="15.75" customHeight="1" x14ac:dyDescent="0.2">
      <c r="A66" s="674" t="s">
        <v>1886</v>
      </c>
      <c r="B66" s="541"/>
      <c r="C66" s="541"/>
      <c r="D66" s="541"/>
      <c r="E66" s="541"/>
      <c r="F66" s="541"/>
      <c r="G66" s="541"/>
      <c r="H66" s="541"/>
      <c r="I66" s="541"/>
      <c r="J66" s="541"/>
      <c r="K66" s="541"/>
      <c r="L66" s="541"/>
      <c r="M66" s="541"/>
      <c r="N66" s="541"/>
      <c r="O66" s="541"/>
      <c r="P66" s="541"/>
      <c r="Q66" s="541"/>
      <c r="R66" s="541"/>
      <c r="S66" s="541"/>
      <c r="T66" s="541"/>
      <c r="U66" s="541"/>
      <c r="V66" s="541"/>
      <c r="W66" s="541"/>
      <c r="X66" s="541"/>
      <c r="Y66" s="541"/>
      <c r="Z66" s="541"/>
      <c r="AA66" s="541"/>
      <c r="AB66" s="541"/>
      <c r="AC66" s="541"/>
      <c r="AD66" s="635"/>
    </row>
    <row r="67" spans="1:30" ht="15.75" customHeight="1" x14ac:dyDescent="0.2">
      <c r="A67" s="226" t="s">
        <v>1887</v>
      </c>
      <c r="B67" s="204" t="s">
        <v>1888</v>
      </c>
      <c r="C67" s="205">
        <v>1.8</v>
      </c>
      <c r="D67" s="205">
        <v>7</v>
      </c>
      <c r="E67" s="205">
        <v>3.2</v>
      </c>
      <c r="F67" s="205">
        <v>5.5</v>
      </c>
      <c r="G67" s="206">
        <f>'Lab Results - U.S.'!G9</f>
        <v>0</v>
      </c>
      <c r="H67" s="207">
        <f>(IF(AND(G67&gt;=$E67,G67&lt;=$F67),0,IF(G67=0,0,IF(G67&lt;$C67,0,IF(G67&gt;$D67,2,IF(G67&gt;=$C67,1,IF(G67&lt;=$D67,1)))))))</f>
        <v>0</v>
      </c>
      <c r="I67" s="206">
        <f>'Lab Results - U.S.'!H9</f>
        <v>0</v>
      </c>
      <c r="J67" s="207">
        <f>(IF(AND(I67&gt;=$E67,I67&lt;=$F67),0,IF(I67=0,0,IF(I67&lt;$C67,0,IF(I67&gt;$D67,2,IF(I67&gt;=$C67,1,IF(I67&lt;=$D67,1)))))))</f>
        <v>0</v>
      </c>
      <c r="K67" s="206">
        <f>'Lab Results - U.S.'!I9</f>
        <v>0</v>
      </c>
      <c r="L67" s="207">
        <f>(IF(AND(K67&gt;=$E67,K67&lt;=$F67),0,IF(K67=0,0,IF(K67&lt;$C67,0,IF(K67&gt;$D67,2,IF(K67&gt;=$C67,1,IF(K67&lt;=$D67,1)))))))</f>
        <v>0</v>
      </c>
      <c r="M67" s="206">
        <f>'Lab Results - U.S.'!J9</f>
        <v>0</v>
      </c>
      <c r="N67" s="207">
        <f>(IF(AND(M67&gt;=$E67,M67&lt;=$F67),0,IF(M67=0,0,IF(M67&lt;$C67,0,IF(M67&gt;$D67,2,IF(M67&gt;=$C67,1,IF(M67&lt;=$D67,1)))))))</f>
        <v>0</v>
      </c>
      <c r="O67" s="206">
        <f>'Lab Results - U.S.'!K9</f>
        <v>0</v>
      </c>
      <c r="P67" s="207">
        <f>(IF(AND(O67&gt;=$E67,O67&lt;=$F67),0,IF(O67=0,0,IF(O67&lt;$C67,0,IF(O67&gt;$D67,2,IF(O67&gt;=$C67,1,IF(O67&lt;=$D67,1)))))))</f>
        <v>0</v>
      </c>
      <c r="Q67" s="206">
        <f>'Lab Results - U.S.'!L9</f>
        <v>0</v>
      </c>
      <c r="R67" s="207">
        <f>(IF(AND(Q67&gt;=$E67,Q67&lt;=$F67),0,IF(Q67=0,0,IF(Q67&lt;$C67,0,IF(Q67&gt;$D67,2,IF(Q67&gt;=$C67,1,IF(Q67&lt;=$D67,1)))))))</f>
        <v>0</v>
      </c>
      <c r="S67" s="206">
        <f>'Lab Results - U.S.'!M9</f>
        <v>0</v>
      </c>
      <c r="T67" s="207">
        <f>(IF(AND(S67&gt;=$E67,S67&lt;=$F67),0,IF(S67=0,0,IF(S67&lt;$C67,0,IF(S67&gt;$D67,2,IF(S67&gt;=$C67,1,IF(S67&lt;=$D67,1)))))))</f>
        <v>0</v>
      </c>
      <c r="U67" s="206">
        <f>'Lab Results - U.S.'!N9</f>
        <v>0</v>
      </c>
      <c r="V67" s="207">
        <f>(IF(AND(U67&gt;=$E67,U67&lt;=$F67),0,IF(U67=0,0,IF(U67&lt;$C67,0,IF(U67&gt;$D67,2,IF(U67&gt;=$C67,1,IF(U67&lt;=$D67,1)))))))</f>
        <v>0</v>
      </c>
      <c r="W67" s="206">
        <f>'Lab Results - U.S.'!O9</f>
        <v>0</v>
      </c>
      <c r="X67" s="207">
        <f>(IF(AND(W67&gt;=$E67,W67&lt;=$F67),0,IF(W67=0,0,IF(W67&lt;$C67,0,IF(W67&gt;$D67,2,IF(W67&gt;=$C67,1,IF(W67&lt;=$D67,1)))))))</f>
        <v>0</v>
      </c>
      <c r="Y67" s="206">
        <f>'Lab Results - U.S.'!P9</f>
        <v>0</v>
      </c>
      <c r="Z67" s="207">
        <f>(IF(AND(Y67&gt;=$E67,Y67&lt;=$F67),0,IF(Y67=0,0,IF(Y67&lt;$C67,0,IF(Y67&gt;$D67,2,IF(Y67&gt;=$C67,1,IF(Y67&lt;=$D67,1)))))))</f>
        <v>0</v>
      </c>
      <c r="AA67" s="206">
        <f>'Lab Results - U.S.'!Q9</f>
        <v>0</v>
      </c>
      <c r="AB67" s="207">
        <f>(IF(AND(AA67&gt;=$E67,AA67&lt;=$F67),0,IF(AA67=0,0,IF(AA67&lt;$C67,0,IF(AA67&gt;$D67,2,IF(AA67&gt;=$C67,1,IF(AA67&lt;=$D67,1)))))))</f>
        <v>0</v>
      </c>
      <c r="AC67" s="206">
        <f>'Lab Results - U.S.'!R9</f>
        <v>0</v>
      </c>
      <c r="AD67" s="227">
        <f>(IF(AND(AC67&gt;=$E67,AC67&lt;=$F67),0,IF(AC67=0,0,IF(AC67&lt;$C67,0,IF(AC67&gt;$D67,2,IF(AC67&gt;=$C67,1,IF(AC67&lt;=$D67,1)))))))</f>
        <v>0</v>
      </c>
    </row>
    <row r="68" spans="1:30" ht="15.75" customHeight="1" x14ac:dyDescent="0.2">
      <c r="A68" s="226" t="s">
        <v>1889</v>
      </c>
      <c r="B68" s="204" t="s">
        <v>1890</v>
      </c>
      <c r="C68" s="205">
        <v>1.8</v>
      </c>
      <c r="D68" s="205">
        <v>7</v>
      </c>
      <c r="E68" s="205">
        <v>3.7</v>
      </c>
      <c r="F68" s="205">
        <v>6</v>
      </c>
      <c r="G68" s="206">
        <f>'Lab Results - U.S.'!$G$10</f>
        <v>0</v>
      </c>
      <c r="H68" s="207">
        <f>(IF(G68&gt;=$E68,0,IF(G68=0,0,IF(G68&lt;$C68,2,IF(G68&gt;=$C68,1,IF(G68&lt;=$D68,1))))))</f>
        <v>0</v>
      </c>
      <c r="I68" s="206">
        <f>'Lab Results - U.S.'!$H$10</f>
        <v>0</v>
      </c>
      <c r="J68" s="207">
        <f>(IF(I68&gt;=$E68,0,IF(I68=0,0,IF(I68&lt;$C68,2,IF(I68&gt;=$C68,1,IF(I68&lt;=$D68,1))))))</f>
        <v>0</v>
      </c>
      <c r="K68" s="206">
        <f>'Lab Results - U.S.'!$I$10</f>
        <v>0</v>
      </c>
      <c r="L68" s="207">
        <f>(IF(K68&gt;=$E68,0,IF(K68=0,0,IF(K68&lt;$C68,2,IF(K68&gt;=$C68,1,IF(K68&lt;=$D68,1))))))</f>
        <v>0</v>
      </c>
      <c r="M68" s="206">
        <f>'Lab Results - U.S.'!$J$10</f>
        <v>0</v>
      </c>
      <c r="N68" s="207">
        <f>(IF(M68&gt;=$E68,0,IF(M68=0,0,IF(M68&lt;$C68,2,IF(M68&gt;=$C68,1,IF(M68&lt;=$D68,1))))))</f>
        <v>0</v>
      </c>
      <c r="O68" s="206">
        <f>'Lab Results - U.S.'!$K$10</f>
        <v>0</v>
      </c>
      <c r="P68" s="207">
        <f>(IF(O68&gt;=$E68,0,IF(O68=0,0,IF(O68&lt;$C68,2,IF(O68&gt;=$C68,1,IF(O68&lt;=$D68,1))))))</f>
        <v>0</v>
      </c>
      <c r="Q68" s="206">
        <f>'Lab Results - U.S.'!$L$10</f>
        <v>0</v>
      </c>
      <c r="R68" s="207">
        <f>(IF(Q68&gt;=$E68,0,IF(Q68=0,0,IF(Q68&lt;$C68,2,IF(Q68&gt;=$C68,1,IF(Q68&lt;=$D68,1))))))</f>
        <v>0</v>
      </c>
      <c r="S68" s="206">
        <f>'Lab Results - U.S.'!$M$10</f>
        <v>0</v>
      </c>
      <c r="T68" s="207">
        <f>(IF(S68&gt;=$E68,0,IF(S68=0,0,IF(S68&lt;$C68,2,IF(S68&gt;=$C68,1,IF(S68&lt;=$D68,1))))))</f>
        <v>0</v>
      </c>
      <c r="U68" s="206">
        <f>'Lab Results - U.S.'!$N$10</f>
        <v>0</v>
      </c>
      <c r="V68" s="207">
        <f>(IF(U68&gt;=$E68,0,IF(U68=0,0,IF(U68&lt;$C68,2,IF(U68&gt;=$C68,1,IF(U68&lt;=$D68,1))))))</f>
        <v>0</v>
      </c>
      <c r="W68" s="206">
        <f>'Lab Results - U.S.'!$O$10</f>
        <v>0</v>
      </c>
      <c r="X68" s="207">
        <f>(IF(W68&gt;=$E68,0,IF(W68=0,0,IF(W68&lt;$C68,2,IF(W68&gt;=$C68,1,IF(W68&lt;=$D68,1))))))</f>
        <v>0</v>
      </c>
      <c r="Y68" s="206">
        <f>'Lab Results - U.S.'!$P$10</f>
        <v>0</v>
      </c>
      <c r="Z68" s="207">
        <f>(IF(Y68&gt;=$E68,0,IF(Y68=0,0,IF(Y68&lt;$C68,2,IF(Y68&gt;=$C68,1,IF(Y68&lt;=$D68,1))))))</f>
        <v>0</v>
      </c>
      <c r="AA68" s="206">
        <f>'Lab Results - U.S.'!$Q$10</f>
        <v>0</v>
      </c>
      <c r="AB68" s="207">
        <f>(IF(AA68&gt;=$E68,0,IF(AA68=0,0,IF(AA68&lt;$C68,2,IF(AA68&gt;=$C68,1,IF(AA68&lt;=$D68,1))))))</f>
        <v>0</v>
      </c>
      <c r="AC68" s="206">
        <f>'Lab Results - U.S.'!$R$10</f>
        <v>0</v>
      </c>
      <c r="AD68" s="227">
        <f>(IF(AND(AC68&gt;=$E68,AC68&lt;=$F68),0,IF(AC68=0,0,IF(AC68&lt;$C68,0,IF(AC68&gt;$D68,2,IF(AC68&gt;=$C68,1,IF(AC68&lt;=$D68,1)))))))</f>
        <v>0</v>
      </c>
    </row>
    <row r="69" spans="1:30" ht="15.75" customHeight="1" x14ac:dyDescent="0.2">
      <c r="A69" s="222" t="s">
        <v>1891</v>
      </c>
      <c r="B69" s="198" t="s">
        <v>1892</v>
      </c>
      <c r="C69" s="199">
        <v>3.5</v>
      </c>
      <c r="D69" s="199">
        <v>5.5</v>
      </c>
      <c r="E69" s="199">
        <v>4</v>
      </c>
      <c r="F69" s="199">
        <v>4.5</v>
      </c>
      <c r="G69" s="200">
        <f>'Lab Results - U.S.'!G17</f>
        <v>0</v>
      </c>
      <c r="H69" s="200">
        <f>(IF(G69&gt;=$E69,0,IF(G69=0,0,IF(G69&lt;$C69,2,IF(G69&gt;=$C69,1,IF(G69&lt;=$D69,1))))))</f>
        <v>0</v>
      </c>
      <c r="I69" s="200">
        <f>'Lab Results - U.S.'!H17</f>
        <v>0</v>
      </c>
      <c r="J69" s="200">
        <f>(IF(I69&gt;=$E69,0,IF(I69=0,0,IF(I69&lt;$C69,2,IF(I69&gt;=$C69,1,IF(I69&lt;=$D69,1))))))</f>
        <v>0</v>
      </c>
      <c r="K69" s="200">
        <f>'Lab Results - U.S.'!I17</f>
        <v>0</v>
      </c>
      <c r="L69" s="200">
        <f>(IF(K69&gt;=$E69,0,IF(K69=0,0,IF(K69&lt;$C69,2,IF(K69&gt;=$C69,1,IF(K69&lt;=$D69,1))))))</f>
        <v>0</v>
      </c>
      <c r="M69" s="200">
        <f>'Lab Results - U.S.'!J17</f>
        <v>0</v>
      </c>
      <c r="N69" s="200">
        <f>(IF(M69&gt;=$E69,0,IF(M69=0,0,IF(M69&lt;$C69,2,IF(M69&gt;=$C69,1,IF(M69&lt;=$D69,1))))))</f>
        <v>0</v>
      </c>
      <c r="O69" s="200">
        <f>'Lab Results - U.S.'!K17</f>
        <v>0</v>
      </c>
      <c r="P69" s="200">
        <f>(IF(O69&gt;=$E69,0,IF(O69=0,0,IF(O69&lt;$C69,2,IF(O69&gt;=$C69,1,IF(O69&lt;=$D69,1))))))</f>
        <v>0</v>
      </c>
      <c r="Q69" s="200">
        <f>'Lab Results - U.S.'!L17</f>
        <v>0</v>
      </c>
      <c r="R69" s="200">
        <f>(IF(Q69&gt;=$E69,0,IF(Q69=0,0,IF(Q69&lt;$C69,2,IF(Q69&gt;=$C69,1,IF(Q69&lt;=$D69,1))))))</f>
        <v>0</v>
      </c>
      <c r="S69" s="200">
        <f>'Lab Results - U.S.'!M17</f>
        <v>0</v>
      </c>
      <c r="T69" s="200">
        <f>(IF(S69&gt;=$E69,0,IF(S69=0,0,IF(S69&lt;$C69,2,IF(S69&gt;=$C69,1,IF(S69&lt;=$D69,1))))))</f>
        <v>0</v>
      </c>
      <c r="U69" s="200">
        <f>'Lab Results - U.S.'!N17</f>
        <v>0</v>
      </c>
      <c r="V69" s="200">
        <f>(IF(U69&gt;=$E69,0,IF(U69=0,0,IF(U69&lt;$C69,2,IF(U69&gt;=$C69,1,IF(U69&lt;=$D69,1))))))</f>
        <v>0</v>
      </c>
      <c r="W69" s="200">
        <f>'Lab Results - U.S.'!O17</f>
        <v>0</v>
      </c>
      <c r="X69" s="200">
        <f>(IF(W69&gt;=$E69,0,IF(W69=0,0,IF(W69&lt;$C69,2,IF(W69&gt;=$C69,1,IF(W69&lt;=$D69,1))))))</f>
        <v>0</v>
      </c>
      <c r="Y69" s="200">
        <f>'Lab Results - U.S.'!P17</f>
        <v>0</v>
      </c>
      <c r="Z69" s="200">
        <f>(IF(Y69&gt;=$E69,0,IF(Y69=0,0,IF(Y69&lt;$C69,2,IF(Y69&gt;=$C69,1,IF(Y69&lt;=$D69,1))))))</f>
        <v>0</v>
      </c>
      <c r="AA69" s="200">
        <f>'Lab Results - U.S.'!Q17</f>
        <v>0</v>
      </c>
      <c r="AB69" s="200">
        <f>(IF(AA69&gt;=$E69,0,IF(AA69=0,0,IF(AA69&lt;$C69,2,IF(AA69&gt;=$C69,1,IF(AA69&lt;=$D69,1))))))</f>
        <v>0</v>
      </c>
      <c r="AC69" s="200">
        <f>'Lab Results - U.S.'!R17</f>
        <v>0</v>
      </c>
      <c r="AD69" s="223">
        <f>(IF(AC69&gt;=$E69,0,IF(AC69=0,0,IF(AC69&lt;$C69,2,IF(AC69&gt;=$C69,1,IF(AC69&lt;=$D69,1))))))</f>
        <v>0</v>
      </c>
    </row>
    <row r="70" spans="1:30" ht="15.75" customHeight="1" x14ac:dyDescent="0.2">
      <c r="A70" s="226" t="s">
        <v>1893</v>
      </c>
      <c r="B70" s="204" t="s">
        <v>1894</v>
      </c>
      <c r="C70" s="205">
        <v>135</v>
      </c>
      <c r="D70" s="205">
        <v>148</v>
      </c>
      <c r="E70" s="205">
        <v>135</v>
      </c>
      <c r="F70" s="205">
        <v>140</v>
      </c>
      <c r="G70" s="206">
        <f>'Lab Results - U.S.'!G16</f>
        <v>0</v>
      </c>
      <c r="H70" s="207">
        <f t="shared" ref="H70:H76" si="23">(IF(AND(G70&gt;=$E70,G70&lt;=$F70),0,IF(G70=0,0,IF(G70&lt;$C70,0,IF(G70&gt;$D70,2,IF(G70&gt;=$C70,1,IF(G70&lt;=$D70,1)))))))</f>
        <v>0</v>
      </c>
      <c r="I70" s="206">
        <f>'Lab Results - U.S.'!H16</f>
        <v>0</v>
      </c>
      <c r="J70" s="207">
        <f t="shared" ref="J70:J76" si="24">(IF(AND(I70&gt;=$E70,I70&lt;=$F70),0,IF(I70=0,0,IF(I70&lt;$C70,0,IF(I70&gt;$D70,2,IF(I70&gt;=$C70,1,IF(I70&lt;=$D70,1)))))))</f>
        <v>0</v>
      </c>
      <c r="K70" s="206">
        <f>'Lab Results - U.S.'!I16</f>
        <v>0</v>
      </c>
      <c r="L70" s="207">
        <f t="shared" ref="L70:L76" si="25">(IF(AND(K70&gt;=$E70,K70&lt;=$F70),0,IF(K70=0,0,IF(K70&lt;$C70,0,IF(K70&gt;$D70,2,IF(K70&gt;=$C70,1,IF(K70&lt;=$D70,1)))))))</f>
        <v>0</v>
      </c>
      <c r="M70" s="206">
        <f>'Lab Results - U.S.'!J16</f>
        <v>0</v>
      </c>
      <c r="N70" s="207">
        <f t="shared" ref="N70:N75" si="26">(IF(AND(M70&gt;=$E70,M70&lt;=$F70),0,IF(M70=0,0,IF(M70&lt;$C70,0,IF(M70&gt;$D70,2,IF(M70&gt;=$C70,1,IF(M70&lt;=$D70,1)))))))</f>
        <v>0</v>
      </c>
      <c r="O70" s="206">
        <f>'Lab Results - U.S.'!K16</f>
        <v>0</v>
      </c>
      <c r="P70" s="207">
        <f t="shared" ref="P70:P76" si="27">(IF(AND(O70&gt;=$E70,O70&lt;=$F70),0,IF(O70=0,0,IF(O70&lt;$C70,0,IF(O70&gt;$D70,2,IF(O70&gt;=$C70,1,IF(O70&lt;=$D70,1)))))))</f>
        <v>0</v>
      </c>
      <c r="Q70" s="206">
        <f>'Lab Results - U.S.'!L16</f>
        <v>0</v>
      </c>
      <c r="R70" s="207">
        <f t="shared" ref="R70:R76" si="28">(IF(AND(Q70&gt;=$E70,Q70&lt;=$F70),0,IF(Q70=0,0,IF(Q70&lt;$C70,0,IF(Q70&gt;$D70,2,IF(Q70&gt;=$C70,1,IF(Q70&lt;=$D70,1)))))))</f>
        <v>0</v>
      </c>
      <c r="S70" s="206">
        <f>'Lab Results - U.S.'!M16</f>
        <v>0</v>
      </c>
      <c r="T70" s="207">
        <f t="shared" ref="T70:T76" si="29">(IF(AND(S70&gt;=$E70,S70&lt;=$F70),0,IF(S70=0,0,IF(S70&lt;$C70,0,IF(S70&gt;$D70,2,IF(S70&gt;=$C70,1,IF(S70&lt;=$D70,1)))))))</f>
        <v>0</v>
      </c>
      <c r="U70" s="206">
        <f>'Lab Results - U.S.'!N16</f>
        <v>0</v>
      </c>
      <c r="V70" s="207">
        <f t="shared" ref="V70:V76" si="30">(IF(AND(U70&gt;=$E70,U70&lt;=$F70),0,IF(U70=0,0,IF(U70&lt;$C70,0,IF(U70&gt;$D70,2,IF(U70&gt;=$C70,1,IF(U70&lt;=$D70,1)))))))</f>
        <v>0</v>
      </c>
      <c r="W70" s="206">
        <f>'Lab Results - U.S.'!O16</f>
        <v>0</v>
      </c>
      <c r="X70" s="207">
        <f t="shared" ref="X70:X76" si="31">(IF(AND(W70&gt;=$E70,W70&lt;=$F70),0,IF(W70=0,0,IF(W70&lt;$C70,0,IF(W70&gt;$D70,2,IF(W70&gt;=$C70,1,IF(W70&lt;=$D70,1)))))))</f>
        <v>0</v>
      </c>
      <c r="Y70" s="206">
        <f>'Lab Results - U.S.'!P16</f>
        <v>0</v>
      </c>
      <c r="Z70" s="207">
        <f t="shared" ref="Z70:Z75" si="32">(IF(AND(Y70&gt;=$E70,Y70&lt;=$F70),0,IF(Y70=0,0,IF(Y70&lt;$C70,0,IF(Y70&gt;$D70,2,IF(Y70&gt;=$C70,1,IF(Y70&lt;=$D70,1)))))))</f>
        <v>0</v>
      </c>
      <c r="AA70" s="206">
        <f>'Lab Results - U.S.'!Q16</f>
        <v>0</v>
      </c>
      <c r="AB70" s="207">
        <f t="shared" ref="AB70:AB76" si="33">(IF(AND(AA70&gt;=$E70,AA70&lt;=$F70),0,IF(AA70=0,0,IF(AA70&lt;$C70,0,IF(AA70&gt;$D70,2,IF(AA70&gt;=$C70,1,IF(AA70&lt;=$D70,1)))))))</f>
        <v>0</v>
      </c>
      <c r="AC70" s="206">
        <f>'Lab Results - U.S.'!R16</f>
        <v>0</v>
      </c>
      <c r="AD70" s="227">
        <f t="shared" ref="AD70:AD76" si="34">(IF(AND(AC70&gt;=$E70,AC70&lt;=$F70),0,IF(AC70=0,0,IF(AC70&lt;$C70,0,IF(AC70&gt;$D70,2,IF(AC70&gt;=$C70,1,IF(AC70&lt;=$D70,1)))))))</f>
        <v>0</v>
      </c>
    </row>
    <row r="71" spans="1:30" ht="15.75" customHeight="1" x14ac:dyDescent="0.2">
      <c r="A71" s="226" t="s">
        <v>1895</v>
      </c>
      <c r="B71" s="204" t="s">
        <v>1896</v>
      </c>
      <c r="C71" s="205">
        <v>89</v>
      </c>
      <c r="D71" s="205">
        <v>215</v>
      </c>
      <c r="E71" s="205">
        <v>140</v>
      </c>
      <c r="F71" s="205">
        <v>180</v>
      </c>
      <c r="G71" s="206">
        <f>'Lab Results - U.S.'!G28</f>
        <v>0</v>
      </c>
      <c r="H71" s="207">
        <f t="shared" si="23"/>
        <v>0</v>
      </c>
      <c r="I71" s="206">
        <f>'Lab Results - U.S.'!H28</f>
        <v>0</v>
      </c>
      <c r="J71" s="207">
        <f t="shared" si="24"/>
        <v>0</v>
      </c>
      <c r="K71" s="206">
        <f>'Lab Results - U.S.'!I28</f>
        <v>0</v>
      </c>
      <c r="L71" s="207">
        <f t="shared" si="25"/>
        <v>0</v>
      </c>
      <c r="M71" s="206">
        <f>'Lab Results - U.S.'!J28</f>
        <v>0</v>
      </c>
      <c r="N71" s="207">
        <f t="shared" si="26"/>
        <v>0</v>
      </c>
      <c r="O71" s="206">
        <f>'Lab Results - U.S.'!K28</f>
        <v>0</v>
      </c>
      <c r="P71" s="207">
        <f t="shared" si="27"/>
        <v>0</v>
      </c>
      <c r="Q71" s="206">
        <f>'Lab Results - U.S.'!L28</f>
        <v>0</v>
      </c>
      <c r="R71" s="207">
        <f t="shared" si="28"/>
        <v>0</v>
      </c>
      <c r="S71" s="206">
        <f>'Lab Results - U.S.'!M28</f>
        <v>0</v>
      </c>
      <c r="T71" s="207">
        <f t="shared" si="29"/>
        <v>0</v>
      </c>
      <c r="U71" s="206">
        <f>'Lab Results - U.S.'!N28</f>
        <v>0</v>
      </c>
      <c r="V71" s="207">
        <f t="shared" si="30"/>
        <v>0</v>
      </c>
      <c r="W71" s="206">
        <f>'Lab Results - U.S.'!O28</f>
        <v>0</v>
      </c>
      <c r="X71" s="207">
        <f t="shared" si="31"/>
        <v>0</v>
      </c>
      <c r="Y71" s="206">
        <f>'Lab Results - U.S.'!P28</f>
        <v>0</v>
      </c>
      <c r="Z71" s="207">
        <f t="shared" si="32"/>
        <v>0</v>
      </c>
      <c r="AA71" s="206">
        <f>'Lab Results - U.S.'!Q28</f>
        <v>0</v>
      </c>
      <c r="AB71" s="207">
        <f t="shared" si="33"/>
        <v>0</v>
      </c>
      <c r="AC71" s="206">
        <f>'Lab Results - U.S.'!R28</f>
        <v>0</v>
      </c>
      <c r="AD71" s="227">
        <f t="shared" si="34"/>
        <v>0</v>
      </c>
    </row>
    <row r="72" spans="1:30" ht="15.75" customHeight="1" x14ac:dyDescent="0.2">
      <c r="A72" s="226" t="s">
        <v>1897</v>
      </c>
      <c r="B72" s="204" t="s">
        <v>1898</v>
      </c>
      <c r="C72" s="205">
        <v>1</v>
      </c>
      <c r="D72" s="205">
        <v>45</v>
      </c>
      <c r="E72" s="205">
        <v>10</v>
      </c>
      <c r="F72" s="205">
        <v>26</v>
      </c>
      <c r="G72" s="206">
        <f>'Lab Results - U.S.'!G29</f>
        <v>0</v>
      </c>
      <c r="H72" s="207">
        <f t="shared" si="23"/>
        <v>0</v>
      </c>
      <c r="I72" s="206">
        <f>'Lab Results - U.S.'!H29</f>
        <v>0</v>
      </c>
      <c r="J72" s="207">
        <f t="shared" si="24"/>
        <v>0</v>
      </c>
      <c r="K72" s="206">
        <f>'Lab Results - U.S.'!I29</f>
        <v>0</v>
      </c>
      <c r="L72" s="207">
        <f t="shared" si="25"/>
        <v>0</v>
      </c>
      <c r="M72" s="206">
        <f>'Lab Results - U.S.'!J29</f>
        <v>0</v>
      </c>
      <c r="N72" s="207">
        <f t="shared" si="26"/>
        <v>0</v>
      </c>
      <c r="O72" s="206">
        <f>'Lab Results - U.S.'!K29</f>
        <v>0</v>
      </c>
      <c r="P72" s="207">
        <f t="shared" si="27"/>
        <v>0</v>
      </c>
      <c r="Q72" s="206">
        <f>'Lab Results - U.S.'!L29</f>
        <v>0</v>
      </c>
      <c r="R72" s="207">
        <f t="shared" si="28"/>
        <v>0</v>
      </c>
      <c r="S72" s="206">
        <f>'Lab Results - U.S.'!M29</f>
        <v>0</v>
      </c>
      <c r="T72" s="207">
        <f t="shared" si="29"/>
        <v>0</v>
      </c>
      <c r="U72" s="206">
        <f>'Lab Results - U.S.'!N29</f>
        <v>0</v>
      </c>
      <c r="V72" s="207">
        <f t="shared" si="30"/>
        <v>0</v>
      </c>
      <c r="W72" s="206">
        <f>'Lab Results - U.S.'!O29</f>
        <v>0</v>
      </c>
      <c r="X72" s="207">
        <f t="shared" si="31"/>
        <v>0</v>
      </c>
      <c r="Y72" s="206">
        <f>'Lab Results - U.S.'!P29</f>
        <v>0</v>
      </c>
      <c r="Z72" s="207">
        <f t="shared" si="32"/>
        <v>0</v>
      </c>
      <c r="AA72" s="206">
        <f>'Lab Results - U.S.'!Q29</f>
        <v>0</v>
      </c>
      <c r="AB72" s="207">
        <f t="shared" si="33"/>
        <v>0</v>
      </c>
      <c r="AC72" s="206">
        <f>'Lab Results - U.S.'!R29</f>
        <v>0</v>
      </c>
      <c r="AD72" s="227">
        <f t="shared" si="34"/>
        <v>0</v>
      </c>
    </row>
    <row r="73" spans="1:30" ht="15.75" customHeight="1" x14ac:dyDescent="0.2">
      <c r="A73" s="226" t="s">
        <v>1899</v>
      </c>
      <c r="B73" s="209" t="s">
        <v>1900</v>
      </c>
      <c r="C73" s="205">
        <v>150</v>
      </c>
      <c r="D73" s="205">
        <v>400</v>
      </c>
      <c r="E73" s="205">
        <v>150</v>
      </c>
      <c r="F73" s="205">
        <v>450</v>
      </c>
      <c r="G73" s="206">
        <f>'Lab Results - U.S.'!G62</f>
        <v>0</v>
      </c>
      <c r="H73" s="207">
        <f t="shared" si="23"/>
        <v>0</v>
      </c>
      <c r="I73" s="206">
        <f>'Lab Results - U.S.'!H62</f>
        <v>0</v>
      </c>
      <c r="J73" s="207">
        <f t="shared" si="24"/>
        <v>0</v>
      </c>
      <c r="K73" s="206">
        <f>'Lab Results - U.S.'!I62</f>
        <v>0</v>
      </c>
      <c r="L73" s="207">
        <f t="shared" si="25"/>
        <v>0</v>
      </c>
      <c r="M73" s="206">
        <f>'Lab Results - U.S.'!J62</f>
        <v>0</v>
      </c>
      <c r="N73" s="207">
        <f t="shared" si="26"/>
        <v>0</v>
      </c>
      <c r="O73" s="206">
        <f>'Lab Results - U.S.'!K62</f>
        <v>0</v>
      </c>
      <c r="P73" s="207">
        <f t="shared" si="27"/>
        <v>0</v>
      </c>
      <c r="Q73" s="206">
        <f>'Lab Results - U.S.'!L62</f>
        <v>0</v>
      </c>
      <c r="R73" s="207">
        <f t="shared" si="28"/>
        <v>0</v>
      </c>
      <c r="S73" s="206">
        <f>'Lab Results - U.S.'!M62</f>
        <v>0</v>
      </c>
      <c r="T73" s="207">
        <f t="shared" si="29"/>
        <v>0</v>
      </c>
      <c r="U73" s="206">
        <f>'Lab Results - U.S.'!N62</f>
        <v>0</v>
      </c>
      <c r="V73" s="207">
        <f t="shared" si="30"/>
        <v>0</v>
      </c>
      <c r="W73" s="206">
        <f>'Lab Results - U.S.'!O62</f>
        <v>0</v>
      </c>
      <c r="X73" s="207">
        <f t="shared" si="31"/>
        <v>0</v>
      </c>
      <c r="Y73" s="206">
        <f>'Lab Results - U.S.'!P62</f>
        <v>0</v>
      </c>
      <c r="Z73" s="207">
        <f t="shared" si="32"/>
        <v>0</v>
      </c>
      <c r="AA73" s="206">
        <f>'Lab Results - U.S.'!Q62</f>
        <v>0</v>
      </c>
      <c r="AB73" s="207">
        <f t="shared" si="33"/>
        <v>0</v>
      </c>
      <c r="AC73" s="206">
        <f>'Lab Results - U.S.'!R62</f>
        <v>0</v>
      </c>
      <c r="AD73" s="227">
        <f t="shared" si="34"/>
        <v>0</v>
      </c>
    </row>
    <row r="74" spans="1:30" ht="15.75" customHeight="1" x14ac:dyDescent="0.2">
      <c r="A74" s="226" t="s">
        <v>1901</v>
      </c>
      <c r="B74" s="204" t="s">
        <v>1902</v>
      </c>
      <c r="C74" s="205">
        <v>4</v>
      </c>
      <c r="D74" s="205">
        <v>10</v>
      </c>
      <c r="E74" s="205">
        <v>4</v>
      </c>
      <c r="F74" s="205">
        <v>10</v>
      </c>
      <c r="G74" s="206">
        <f>'Lab Results - U.S.'!G74</f>
        <v>0</v>
      </c>
      <c r="H74" s="207">
        <f t="shared" si="23"/>
        <v>0</v>
      </c>
      <c r="I74" s="206">
        <f>'Lab Results - U.S.'!H74</f>
        <v>0</v>
      </c>
      <c r="J74" s="207">
        <f t="shared" si="24"/>
        <v>0</v>
      </c>
      <c r="K74" s="206">
        <f>'Lab Results - U.S.'!I74</f>
        <v>0</v>
      </c>
      <c r="L74" s="207">
        <f t="shared" si="25"/>
        <v>0</v>
      </c>
      <c r="M74" s="206">
        <f>'Lab Results - U.S.'!J74</f>
        <v>0</v>
      </c>
      <c r="N74" s="207">
        <f t="shared" si="26"/>
        <v>0</v>
      </c>
      <c r="O74" s="206">
        <f>'Lab Results - U.S.'!K74</f>
        <v>0</v>
      </c>
      <c r="P74" s="207">
        <f t="shared" si="27"/>
        <v>0</v>
      </c>
      <c r="Q74" s="206">
        <f>'Lab Results - U.S.'!L74</f>
        <v>0</v>
      </c>
      <c r="R74" s="207">
        <f t="shared" si="28"/>
        <v>0</v>
      </c>
      <c r="S74" s="206">
        <f>'Lab Results - U.S.'!M74</f>
        <v>0</v>
      </c>
      <c r="T74" s="207">
        <f t="shared" si="29"/>
        <v>0</v>
      </c>
      <c r="U74" s="206">
        <f>'Lab Results - U.S.'!N74</f>
        <v>0</v>
      </c>
      <c r="V74" s="207">
        <f t="shared" si="30"/>
        <v>0</v>
      </c>
      <c r="W74" s="206">
        <f>'Lab Results - U.S.'!O74</f>
        <v>0</v>
      </c>
      <c r="X74" s="207">
        <f t="shared" si="31"/>
        <v>0</v>
      </c>
      <c r="Y74" s="206">
        <f>'Lab Results - U.S.'!P74</f>
        <v>0</v>
      </c>
      <c r="Z74" s="207">
        <f t="shared" si="32"/>
        <v>0</v>
      </c>
      <c r="AA74" s="206">
        <f>'Lab Results - U.S.'!Q74</f>
        <v>0</v>
      </c>
      <c r="AB74" s="207">
        <f t="shared" si="33"/>
        <v>0</v>
      </c>
      <c r="AC74" s="206">
        <f>'Lab Results - U.S.'!R74</f>
        <v>0</v>
      </c>
      <c r="AD74" s="227">
        <f t="shared" si="34"/>
        <v>0</v>
      </c>
    </row>
    <row r="75" spans="1:30" ht="15.75" customHeight="1" x14ac:dyDescent="0.2">
      <c r="A75" s="226" t="s">
        <v>1903</v>
      </c>
      <c r="B75" s="204" t="s">
        <v>1904</v>
      </c>
      <c r="C75" s="205">
        <v>4</v>
      </c>
      <c r="D75" s="205">
        <v>12</v>
      </c>
      <c r="E75" s="205">
        <v>4</v>
      </c>
      <c r="F75" s="205">
        <v>12</v>
      </c>
      <c r="G75" s="206">
        <f>'Lab Results - U.S.'!$G$75</f>
        <v>0</v>
      </c>
      <c r="H75" s="207">
        <f t="shared" si="23"/>
        <v>0</v>
      </c>
      <c r="I75" s="206">
        <f>'Lab Results - U.S.'!$H$75</f>
        <v>0</v>
      </c>
      <c r="J75" s="207">
        <f t="shared" si="24"/>
        <v>0</v>
      </c>
      <c r="K75" s="206">
        <f>'Lab Results - U.S.'!$I$75</f>
        <v>0</v>
      </c>
      <c r="L75" s="207">
        <f t="shared" si="25"/>
        <v>0</v>
      </c>
      <c r="M75" s="206">
        <f>'Lab Results - U.S.'!$J$75</f>
        <v>0</v>
      </c>
      <c r="N75" s="207">
        <f t="shared" si="26"/>
        <v>0</v>
      </c>
      <c r="O75" s="206">
        <f>'Lab Results - U.S.'!$K$75</f>
        <v>0</v>
      </c>
      <c r="P75" s="207">
        <f t="shared" si="27"/>
        <v>0</v>
      </c>
      <c r="Q75" s="206">
        <f>'Lab Results - U.S.'!$L$75</f>
        <v>0</v>
      </c>
      <c r="R75" s="207">
        <f t="shared" si="28"/>
        <v>0</v>
      </c>
      <c r="S75" s="206">
        <f>'Lab Results - U.S.'!$M$75</f>
        <v>0</v>
      </c>
      <c r="T75" s="207">
        <f t="shared" si="29"/>
        <v>0</v>
      </c>
      <c r="U75" s="206">
        <f>'Lab Results - U.S.'!$N$75</f>
        <v>0</v>
      </c>
      <c r="V75" s="207">
        <f t="shared" si="30"/>
        <v>0</v>
      </c>
      <c r="W75" s="206">
        <f>'Lab Results - U.S.'!$O$75</f>
        <v>0</v>
      </c>
      <c r="X75" s="207">
        <f t="shared" si="31"/>
        <v>0</v>
      </c>
      <c r="Y75" s="206">
        <f>'Lab Results - U.S.'!$P$75</f>
        <v>0</v>
      </c>
      <c r="Z75" s="207">
        <f t="shared" si="32"/>
        <v>0</v>
      </c>
      <c r="AA75" s="206">
        <f>'Lab Results - U.S.'!$Q$75</f>
        <v>0</v>
      </c>
      <c r="AB75" s="207">
        <f t="shared" si="33"/>
        <v>0</v>
      </c>
      <c r="AC75" s="206">
        <f>'Lab Results - U.S.'!$R$75</f>
        <v>0</v>
      </c>
      <c r="AD75" s="227">
        <f t="shared" si="34"/>
        <v>0</v>
      </c>
    </row>
    <row r="76" spans="1:30" ht="16.5" customHeight="1" x14ac:dyDescent="0.2">
      <c r="A76" s="226" t="s">
        <v>1905</v>
      </c>
      <c r="B76" s="210" t="s">
        <v>1906</v>
      </c>
      <c r="C76" s="205">
        <v>0</v>
      </c>
      <c r="D76" s="205">
        <v>3</v>
      </c>
      <c r="E76" s="205">
        <v>0</v>
      </c>
      <c r="F76" s="205">
        <v>3</v>
      </c>
      <c r="G76" s="206">
        <f>'Lab Results - U.S.'!G77</f>
        <v>0</v>
      </c>
      <c r="H76" s="207">
        <f t="shared" si="23"/>
        <v>0</v>
      </c>
      <c r="I76" s="206">
        <f>'Lab Results - U.S.'!H77</f>
        <v>0</v>
      </c>
      <c r="J76" s="207">
        <f t="shared" si="24"/>
        <v>0</v>
      </c>
      <c r="K76" s="206">
        <f>'Lab Results - U.S.'!I77</f>
        <v>0</v>
      </c>
      <c r="L76" s="207">
        <f t="shared" si="25"/>
        <v>0</v>
      </c>
      <c r="M76" s="206">
        <f>'Lab Results - U.S.'!J77</f>
        <v>0</v>
      </c>
      <c r="N76" s="206">
        <f>(IF(AND(M76&gt;=$E76,M76&lt;=$F76),0,IF(M76=0,0,IF(M76&gt;$D76,2,IF(M76&gt;=$C76,1,IF(M76&lt;=$D76,1))))))</f>
        <v>0</v>
      </c>
      <c r="O76" s="206">
        <f>'Lab Results - U.S.'!K77</f>
        <v>0</v>
      </c>
      <c r="P76" s="207">
        <f t="shared" si="27"/>
        <v>0</v>
      </c>
      <c r="Q76" s="206">
        <f>'Lab Results - U.S.'!L77</f>
        <v>0</v>
      </c>
      <c r="R76" s="207">
        <f t="shared" si="28"/>
        <v>0</v>
      </c>
      <c r="S76" s="206">
        <f>'Lab Results - U.S.'!M77</f>
        <v>0</v>
      </c>
      <c r="T76" s="207">
        <f t="shared" si="29"/>
        <v>0</v>
      </c>
      <c r="U76" s="206">
        <f>'Lab Results - U.S.'!N77</f>
        <v>0</v>
      </c>
      <c r="V76" s="207">
        <f t="shared" si="30"/>
        <v>0</v>
      </c>
      <c r="W76" s="206">
        <f>'Lab Results - U.S.'!O77</f>
        <v>0</v>
      </c>
      <c r="X76" s="207">
        <f t="shared" si="31"/>
        <v>0</v>
      </c>
      <c r="Y76" s="206">
        <f>'Lab Results - U.S.'!P77</f>
        <v>0</v>
      </c>
      <c r="Z76" s="206">
        <f>(IF(AND(Y76&gt;=$E76,Y76&lt;=$F76),0,IF(Y76=0,0,IF(Y76&gt;$D76,2,IF(Y76&gt;=$C76,1,IF(Y76&lt;=$D76,1))))))</f>
        <v>0</v>
      </c>
      <c r="AA76" s="206">
        <f>'Lab Results - U.S.'!Q77</f>
        <v>0</v>
      </c>
      <c r="AB76" s="207">
        <f t="shared" si="33"/>
        <v>0</v>
      </c>
      <c r="AC76" s="206">
        <f>'Lab Results - U.S.'!R77</f>
        <v>0</v>
      </c>
      <c r="AD76" s="227">
        <f t="shared" si="34"/>
        <v>0</v>
      </c>
    </row>
    <row r="77" spans="1:30" ht="16.5" customHeight="1" x14ac:dyDescent="0.2">
      <c r="A77" s="676" t="s">
        <v>1907</v>
      </c>
      <c r="B77" s="541"/>
      <c r="C77" s="541"/>
      <c r="D77" s="541"/>
      <c r="E77" s="541"/>
      <c r="F77" s="541"/>
      <c r="G77" s="145"/>
      <c r="H77" s="145">
        <f>SUM(H67:H76)/(COUNT(H67:H76)*2)*100</f>
        <v>0</v>
      </c>
      <c r="I77" s="145"/>
      <c r="J77" s="145">
        <f>SUM(J67:J76)/(COUNT(J67:J76)*2)*100</f>
        <v>0</v>
      </c>
      <c r="K77" s="145"/>
      <c r="L77" s="145">
        <f>SUM(L67:L76)/(COUNT(L67:L76)*2)*100</f>
        <v>0</v>
      </c>
      <c r="M77" s="145"/>
      <c r="N77" s="145">
        <f>SUM(N67:N76)/(COUNT(N67:N76)*2)*100</f>
        <v>0</v>
      </c>
      <c r="O77" s="145"/>
      <c r="P77" s="145">
        <f>SUM(P67:P76)/(COUNT(P67:P76)*2)*100</f>
        <v>0</v>
      </c>
      <c r="Q77" s="145"/>
      <c r="R77" s="145">
        <f>SUM(R67:R76)/(COUNT(R67:R76)*2)*100</f>
        <v>0</v>
      </c>
      <c r="S77" s="145"/>
      <c r="T77" s="145">
        <f>SUM(T67:T76)/(COUNT(T67:T76)*2)*100</f>
        <v>0</v>
      </c>
      <c r="U77" s="145"/>
      <c r="V77" s="145">
        <f>SUM(V67:V76)/(COUNT(V67:V76)*2)*100</f>
        <v>0</v>
      </c>
      <c r="W77" s="145"/>
      <c r="X77" s="145">
        <f>SUM(X67:X76)/(COUNT(X67:X76)*2)*100</f>
        <v>0</v>
      </c>
      <c r="Y77" s="145"/>
      <c r="Z77" s="145">
        <f>SUM(Z67:Z76)/(COUNT(Z67:Z76)*2)*100</f>
        <v>0</v>
      </c>
      <c r="AA77" s="145"/>
      <c r="AB77" s="145">
        <f>SUM(AB67:AB76)/(COUNT(AB67:AB76)*2)*100</f>
        <v>0</v>
      </c>
      <c r="AC77" s="145"/>
      <c r="AD77" s="149">
        <f>SUM(AD67:AD76)/(COUNT(AD67:AD76)*2)*100</f>
        <v>0</v>
      </c>
    </row>
    <row r="78" spans="1:30" ht="15" customHeight="1" x14ac:dyDescent="0.2">
      <c r="A78" s="676" t="s">
        <v>1908</v>
      </c>
      <c r="B78" s="541"/>
      <c r="C78" s="541"/>
      <c r="D78" s="541"/>
      <c r="E78" s="541"/>
      <c r="F78" s="541"/>
      <c r="G78" s="145"/>
      <c r="H78" s="145">
        <f>SUMIF(H67:H76,1,H67:H76)/(COUNT(H67:H76)*1)*100</f>
        <v>0</v>
      </c>
      <c r="I78" s="145"/>
      <c r="J78" s="145">
        <f>SUMIF(J67:J76,1,J67:J76)/(COUNT(J67:J76)*1)*100</f>
        <v>0</v>
      </c>
      <c r="K78" s="145"/>
      <c r="L78" s="145">
        <f>SUMIF(L67:L76,1,L67:L76)/(COUNT(L67:L76)*1)*100</f>
        <v>0</v>
      </c>
      <c r="M78" s="145"/>
      <c r="N78" s="145">
        <f>SUMIF(N67:N76,1,N67:N76)/(COUNT(N67:N76)*1)*100</f>
        <v>0</v>
      </c>
      <c r="O78" s="145"/>
      <c r="P78" s="145">
        <f>SUMIF(P67:P76,1,P67:P76)/(COUNT(P67:P76)*1)*100</f>
        <v>0</v>
      </c>
      <c r="Q78" s="145"/>
      <c r="R78" s="145">
        <f>SUMIF(R67:R76,1,R67:R76)/(COUNT(R67:R76)*1)*100</f>
        <v>0</v>
      </c>
      <c r="S78" s="145"/>
      <c r="T78" s="145">
        <f>SUMIF(T67:T76,1,T67:T76)/(COUNT(T67:T76)*1)*100</f>
        <v>0</v>
      </c>
      <c r="U78" s="145"/>
      <c r="V78" s="145">
        <f>SUMIF(V67:V76,1,V67:V76)/(COUNT(V67:V76)*1)*100</f>
        <v>0</v>
      </c>
      <c r="W78" s="145"/>
      <c r="X78" s="145">
        <f>SUMIF(X67:X76,1,X67:X76)/(COUNT(X67:X76)*1)*100</f>
        <v>0</v>
      </c>
      <c r="Y78" s="145"/>
      <c r="Z78" s="145">
        <f>SUMIF(Z67:Z76,1,Z67:Z76)/(COUNT(Z67:Z76)*1)*100</f>
        <v>0</v>
      </c>
      <c r="AA78" s="145"/>
      <c r="AB78" s="145">
        <f>SUMIF(AB67:AB76,1,AB67:AB76)/(COUNT(AB67:AB76)*1)*100</f>
        <v>0</v>
      </c>
      <c r="AC78" s="145"/>
      <c r="AD78" s="149">
        <f>SUMIF(AD67:AD76,1,AD67:AD76)/(COUNT(AD67:AD76)*1)*100</f>
        <v>0</v>
      </c>
    </row>
    <row r="79" spans="1:30" ht="15" customHeight="1" x14ac:dyDescent="0.2">
      <c r="A79" s="676" t="s">
        <v>1909</v>
      </c>
      <c r="B79" s="541"/>
      <c r="C79" s="541"/>
      <c r="D79" s="541"/>
      <c r="E79" s="541"/>
      <c r="F79" s="541"/>
      <c r="G79" s="145"/>
      <c r="H79" s="145">
        <f>SUMIF(H67:H76,2,H67:H76)/(COUNT(H67:H76)*2)*100</f>
        <v>0</v>
      </c>
      <c r="I79" s="145"/>
      <c r="J79" s="145">
        <f>SUMIF(J67:J76,2,J67:J76)/(COUNT(J67:J76)*2)*100</f>
        <v>0</v>
      </c>
      <c r="K79" s="145"/>
      <c r="L79" s="145">
        <f>SUMIF(L67:L76,2,L67:L76)/(COUNT(L67:L76)*2)*100</f>
        <v>0</v>
      </c>
      <c r="M79" s="145"/>
      <c r="N79" s="145">
        <f>SUMIF(N67:N76,2,N67:N76)/(COUNT(N67:N76)*2)*100</f>
        <v>0</v>
      </c>
      <c r="O79" s="145"/>
      <c r="P79" s="145">
        <f>SUMIF(P67:P76,2,P67:P76)/(COUNT(P67:P76)*2)*100</f>
        <v>0</v>
      </c>
      <c r="Q79" s="145"/>
      <c r="R79" s="145">
        <f>SUMIF(R67:R76,2,R67:R76)/(COUNT(R67:R76)*2)*100</f>
        <v>0</v>
      </c>
      <c r="S79" s="145"/>
      <c r="T79" s="145">
        <f>SUMIF(T67:T76,2,T67:T76)/(COUNT(T67:T76)*2)*100</f>
        <v>0</v>
      </c>
      <c r="U79" s="145"/>
      <c r="V79" s="145">
        <f>SUMIF(V67:V76,2,V67:V76)/(COUNT(V67:V76)*2)*100</f>
        <v>0</v>
      </c>
      <c r="W79" s="145"/>
      <c r="X79" s="145">
        <f>SUMIF(X67:X76,2,X67:X76)/(COUNT(X67:X76)*2)*100</f>
        <v>0</v>
      </c>
      <c r="Y79" s="145"/>
      <c r="Z79" s="145">
        <f>SUMIF(Z67:Z76,2,Z67:Z76)/(COUNT(Z67:Z76)*2)*100</f>
        <v>0</v>
      </c>
      <c r="AA79" s="145"/>
      <c r="AB79" s="145">
        <f>SUMIF(AB67:AB76,2,AB67:AB76)/(COUNT(AB67:AB76)*2)*100</f>
        <v>0</v>
      </c>
      <c r="AC79" s="145"/>
      <c r="AD79" s="149">
        <f>SUMIF(AD67:AD76,2,AD67:AD76)/(COUNT(AD67:AD76)*2)*100</f>
        <v>0</v>
      </c>
    </row>
    <row r="80" spans="1:30" ht="15.75" customHeight="1" x14ac:dyDescent="0.2">
      <c r="A80" s="674" t="s">
        <v>1910</v>
      </c>
      <c r="B80" s="541"/>
      <c r="C80" s="541"/>
      <c r="D80" s="541"/>
      <c r="E80" s="541"/>
      <c r="F80" s="541"/>
      <c r="G80" s="541"/>
      <c r="H80" s="541"/>
      <c r="I80" s="541"/>
      <c r="J80" s="541"/>
      <c r="K80" s="541"/>
      <c r="L80" s="541"/>
      <c r="M80" s="541"/>
      <c r="N80" s="541"/>
      <c r="O80" s="541"/>
      <c r="P80" s="541"/>
      <c r="Q80" s="541"/>
      <c r="R80" s="541"/>
      <c r="S80" s="541"/>
      <c r="T80" s="541"/>
      <c r="U80" s="541"/>
      <c r="V80" s="541"/>
      <c r="W80" s="541"/>
      <c r="X80" s="541"/>
      <c r="Y80" s="541"/>
      <c r="Z80" s="541"/>
      <c r="AA80" s="541"/>
      <c r="AB80" s="541"/>
      <c r="AC80" s="541"/>
      <c r="AD80" s="635"/>
    </row>
    <row r="81" spans="1:30" ht="15.75" customHeight="1" x14ac:dyDescent="0.2">
      <c r="A81" s="226" t="s">
        <v>1911</v>
      </c>
      <c r="B81" s="204" t="s">
        <v>1912</v>
      </c>
      <c r="C81" s="205">
        <v>1.8</v>
      </c>
      <c r="D81" s="205">
        <v>7</v>
      </c>
      <c r="E81" s="205">
        <v>3.2</v>
      </c>
      <c r="F81" s="205">
        <v>5.5</v>
      </c>
      <c r="G81" s="206">
        <f>'Lab Results - U.S.'!G9</f>
        <v>0</v>
      </c>
      <c r="H81" s="207">
        <f>(IF(AND(G81&gt;=$E81,G81&lt;=$F81),0,IF(G81=0,0,IF(G81&lt;$C81,0,IF(G81&gt;$D81,2,IF(G81&gt;=$C81,1,IF(G81&lt;=$D81,1)))))))</f>
        <v>0</v>
      </c>
      <c r="I81" s="206">
        <f>'Lab Results - U.S.'!H9</f>
        <v>0</v>
      </c>
      <c r="J81" s="207">
        <f>(IF(AND(I81&gt;=$E81,I81&lt;=$F81),0,IF(I81=0,0,IF(I81&lt;$C81,0,IF(I81&gt;$D81,2,IF(I81&gt;=$C81,1,IF(I81&lt;=$D81,1)))))))</f>
        <v>0</v>
      </c>
      <c r="K81" s="206">
        <f>'Lab Results - U.S.'!I9</f>
        <v>0</v>
      </c>
      <c r="L81" s="207">
        <f>(IF(AND(K81&gt;=$E81,K81&lt;=$F81),0,IF(K81=0,0,IF(K81&lt;$C81,0,IF(K81&gt;$D81,2,IF(K81&gt;=$C81,1,IF(K81&lt;=$D81,1)))))))</f>
        <v>0</v>
      </c>
      <c r="M81" s="206">
        <f>'Lab Results - U.S.'!J9</f>
        <v>0</v>
      </c>
      <c r="N81" s="207">
        <f>(IF(AND(M81&gt;=$E81,M81&lt;=$F81),0,IF(M81=0,0,IF(M81&lt;$C81,0,IF(M81&gt;$D81,2,IF(M81&gt;=$C81,1,IF(M81&lt;=$D81,1)))))))</f>
        <v>0</v>
      </c>
      <c r="O81" s="206">
        <f>'Lab Results - U.S.'!K9</f>
        <v>0</v>
      </c>
      <c r="P81" s="207">
        <f>(IF(AND(O81&gt;=$E81,O81&lt;=$F81),0,IF(O81=0,0,IF(O81&lt;$C81,0,IF(O81&gt;$D81,2,IF(O81&gt;=$C81,1,IF(O81&lt;=$D81,1)))))))</f>
        <v>0</v>
      </c>
      <c r="Q81" s="206">
        <f>'Lab Results - U.S.'!L9</f>
        <v>0</v>
      </c>
      <c r="R81" s="207">
        <f>(IF(AND(Q81&gt;=$E81,Q81&lt;=$F81),0,IF(Q81=0,0,IF(Q81&lt;$C81,0,IF(Q81&gt;$D81,2,IF(Q81&gt;=$C81,1,IF(Q81&lt;=$D81,1)))))))</f>
        <v>0</v>
      </c>
      <c r="S81" s="206">
        <f>'Lab Results - U.S.'!M9</f>
        <v>0</v>
      </c>
      <c r="T81" s="207">
        <f>(IF(AND(S81&gt;=$E81,S81&lt;=$F81),0,IF(S81=0,0,IF(S81&lt;$C81,0,IF(S81&gt;$D81,2,IF(S81&gt;=$C81,1,IF(S81&lt;=$D81,1)))))))</f>
        <v>0</v>
      </c>
      <c r="U81" s="206">
        <f>'Lab Results - U.S.'!N9</f>
        <v>0</v>
      </c>
      <c r="V81" s="207">
        <f>(IF(AND(U81&gt;=$E81,U81&lt;=$F81),0,IF(U81=0,0,IF(U81&lt;$C81,0,IF(U81&gt;$D81,2,IF(U81&gt;=$C81,1,IF(U81&lt;=$D81,1)))))))</f>
        <v>0</v>
      </c>
      <c r="W81" s="206">
        <f>'Lab Results - U.S.'!O9</f>
        <v>0</v>
      </c>
      <c r="X81" s="207">
        <f>(IF(AND(W81&gt;=$E81,W81&lt;=$F81),0,IF(W81=0,0,IF(W81&lt;$C81,0,IF(W81&gt;$D81,2,IF(W81&gt;=$C81,1,IF(W81&lt;=$D81,1)))))))</f>
        <v>0</v>
      </c>
      <c r="Y81" s="206">
        <f>'Lab Results - U.S.'!P9</f>
        <v>0</v>
      </c>
      <c r="Z81" s="207">
        <f>(IF(AND(Y81&gt;=$E81,Y81&lt;=$F81),0,IF(Y81=0,0,IF(Y81&lt;$C81,0,IF(Y81&gt;$D81,2,IF(Y81&gt;=$C81,1,IF(Y81&lt;=$D81,1)))))))</f>
        <v>0</v>
      </c>
      <c r="AA81" s="206">
        <f>'Lab Results - U.S.'!Q9</f>
        <v>0</v>
      </c>
      <c r="AB81" s="207">
        <f>(IF(AND(AA81&gt;=$E81,AA81&lt;=$F81),0,IF(AA81=0,0,IF(AA81&lt;$C81,0,IF(AA81&gt;$D81,2,IF(AA81&gt;=$C81,1,IF(AA81&lt;=$D81,1)))))))</f>
        <v>0</v>
      </c>
      <c r="AC81" s="206">
        <f>'Lab Results - U.S.'!R9</f>
        <v>0</v>
      </c>
      <c r="AD81" s="227">
        <f t="shared" ref="AD81:AD86" si="35">(IF(AND(AC81&gt;=$E81,AC81&lt;=$F81),0,IF(AC81=0,0,IF(AC81&lt;$C81,0,IF(AC81&gt;$D81,2,IF(AC81&gt;=$C81,1,IF(AC81&lt;=$D81,1)))))))</f>
        <v>0</v>
      </c>
    </row>
    <row r="82" spans="1:30" ht="15.75" customHeight="1" x14ac:dyDescent="0.2">
      <c r="A82" s="226" t="s">
        <v>1913</v>
      </c>
      <c r="B82" s="204" t="s">
        <v>1914</v>
      </c>
      <c r="C82" s="205">
        <v>1.8</v>
      </c>
      <c r="D82" s="205">
        <v>7</v>
      </c>
      <c r="E82" s="205">
        <v>3.7</v>
      </c>
      <c r="F82" s="205">
        <v>6</v>
      </c>
      <c r="G82" s="206">
        <f>'Lab Results - U.S.'!$G$10</f>
        <v>0</v>
      </c>
      <c r="H82" s="207">
        <f>(IF(G82&gt;=$E82,0,IF(G82=0,0,IF(G82&lt;$C82,2,IF(G82&gt;=$C82,1,IF(G82&lt;=$D82,1))))))</f>
        <v>0</v>
      </c>
      <c r="I82" s="206">
        <f>'Lab Results - U.S.'!$H$10</f>
        <v>0</v>
      </c>
      <c r="J82" s="207">
        <f>(IF(I82&gt;=$E82,0,IF(I82=0,0,IF(I82&lt;$C82,2,IF(I82&gt;=$C82,1,IF(I82&lt;=$D82,1))))))</f>
        <v>0</v>
      </c>
      <c r="K82" s="206">
        <f>'Lab Results - U.S.'!$I$10</f>
        <v>0</v>
      </c>
      <c r="L82" s="207">
        <f>(IF(K82&gt;=$E82,0,IF(K82=0,0,IF(K82&lt;$C82,2,IF(K82&gt;=$C82,1,IF(K82&lt;=$D82,1))))))</f>
        <v>0</v>
      </c>
      <c r="M82" s="206">
        <f>'Lab Results - U.S.'!$J$10</f>
        <v>0</v>
      </c>
      <c r="N82" s="207">
        <f>(IF(M82&gt;=$E82,0,IF(M82=0,0,IF(M82&lt;$C82,2,IF(M82&gt;=$C82,1,IF(M82&lt;=$D82,1))))))</f>
        <v>0</v>
      </c>
      <c r="O82" s="206">
        <f>'Lab Results - U.S.'!$K$10</f>
        <v>0</v>
      </c>
      <c r="P82" s="207">
        <f>(IF(O82&gt;=$E82,0,IF(O82=0,0,IF(O82&lt;$C82,2,IF(O82&gt;=$C82,1,IF(O82&lt;=$D82,1))))))</f>
        <v>0</v>
      </c>
      <c r="Q82" s="206">
        <f>'Lab Results - U.S.'!$L$10</f>
        <v>0</v>
      </c>
      <c r="R82" s="207">
        <f>(IF(Q82&gt;=$E82,0,IF(Q82=0,0,IF(Q82&lt;$C82,2,IF(Q82&gt;=$C82,1,IF(Q82&lt;=$D82,1))))))</f>
        <v>0</v>
      </c>
      <c r="S82" s="206">
        <f>'Lab Results - U.S.'!$M$10</f>
        <v>0</v>
      </c>
      <c r="T82" s="207">
        <f>(IF(S82&gt;=$E82,0,IF(S82=0,0,IF(S82&lt;$C82,2,IF(S82&gt;=$C82,1,IF(S82&lt;=$D82,1))))))</f>
        <v>0</v>
      </c>
      <c r="U82" s="206">
        <f>'Lab Results - U.S.'!$N$10</f>
        <v>0</v>
      </c>
      <c r="V82" s="207">
        <f>(IF(U82&gt;=$E82,0,IF(U82=0,0,IF(U82&lt;$C82,2,IF(U82&gt;=$C82,1,IF(U82&lt;=$D82,1))))))</f>
        <v>0</v>
      </c>
      <c r="W82" s="206">
        <f>'Lab Results - U.S.'!$O$10</f>
        <v>0</v>
      </c>
      <c r="X82" s="207">
        <f>(IF(W82&gt;=$E82,0,IF(W82=0,0,IF(W82&lt;$C82,2,IF(W82&gt;=$C82,1,IF(W82&lt;=$D82,1))))))</f>
        <v>0</v>
      </c>
      <c r="Y82" s="206">
        <f>'Lab Results - U.S.'!$P$10</f>
        <v>0</v>
      </c>
      <c r="Z82" s="207">
        <f>(IF(Y82&gt;=$E82,0,IF(Y82=0,0,IF(Y82&lt;$C82,2,IF(Y82&gt;=$C82,1,IF(Y82&lt;=$D82,1))))))</f>
        <v>0</v>
      </c>
      <c r="AA82" s="206">
        <f>'Lab Results - U.S.'!$Q$10</f>
        <v>0</v>
      </c>
      <c r="AB82" s="207">
        <f>(IF(AA82&gt;=$E82,0,IF(AA82=0,0,IF(AA82&lt;$C82,2,IF(AA82&gt;=$C82,1,IF(AA82&lt;=$D82,1))))))</f>
        <v>0</v>
      </c>
      <c r="AC82" s="206">
        <f>'Lab Results - U.S.'!$R$10</f>
        <v>0</v>
      </c>
      <c r="AD82" s="227">
        <f t="shared" si="35"/>
        <v>0</v>
      </c>
    </row>
    <row r="83" spans="1:30" ht="15.75" customHeight="1" x14ac:dyDescent="0.2">
      <c r="A83" s="226" t="s">
        <v>1915</v>
      </c>
      <c r="B83" s="204" t="s">
        <v>1916</v>
      </c>
      <c r="C83" s="205">
        <v>8</v>
      </c>
      <c r="D83" s="205">
        <v>28</v>
      </c>
      <c r="E83" s="205">
        <v>13</v>
      </c>
      <c r="F83" s="205">
        <v>18</v>
      </c>
      <c r="G83" s="206">
        <f>'Lab Results - U.S.'!G11</f>
        <v>0</v>
      </c>
      <c r="H83" s="207">
        <f>(IF(AND(G83&gt;=$E83,G83&lt;=$F83),0,IF(G83=0,0,IF(G83&lt;$C83,0,IF(G83&gt;$D83,2,IF(G83&gt;=$C83,1,IF(G83&lt;=$D83,1)))))))</f>
        <v>0</v>
      </c>
      <c r="I83" s="206">
        <f>'Lab Results - U.S.'!H11</f>
        <v>0</v>
      </c>
      <c r="J83" s="207">
        <f>(IF(AND(I83&gt;=$E83,I83&lt;=$F83),0,IF(I83=0,0,IF(I83&lt;$C83,0,IF(I83&gt;$D83,2,IF(I83&gt;=$C83,1,IF(I83&lt;=$D83,1)))))))</f>
        <v>0</v>
      </c>
      <c r="K83" s="206">
        <f>'Lab Results - U.S.'!I11</f>
        <v>0</v>
      </c>
      <c r="L83" s="207">
        <f>(IF(AND(K83&gt;=$E83,K83&lt;=$F83),0,IF(K83=0,0,IF(K83&lt;$C83,0,IF(K83&gt;$D83,2,IF(K83&gt;=$C83,1,IF(K83&lt;=$D83,1)))))))</f>
        <v>0</v>
      </c>
      <c r="M83" s="206">
        <f>'Lab Results - U.S.'!J11</f>
        <v>0</v>
      </c>
      <c r="N83" s="207">
        <f>(IF(AND(M83&gt;=$E83,M83&lt;=$F83),0,IF(M83=0,0,IF(M83&lt;$C83,0,IF(M83&gt;$D83,2,IF(M83&gt;=$C83,1,IF(M83&lt;=$D83,1)))))))</f>
        <v>0</v>
      </c>
      <c r="O83" s="206">
        <f>'Lab Results - U.S.'!K11</f>
        <v>0</v>
      </c>
      <c r="P83" s="207">
        <f>(IF(AND(O83&gt;=$E83,O83&lt;=$F83),0,IF(O83=0,0,IF(O83&lt;$C83,0,IF(O83&gt;$D83,2,IF(O83&gt;=$C83,1,IF(O83&lt;=$D83,1)))))))</f>
        <v>0</v>
      </c>
      <c r="Q83" s="206">
        <f>'Lab Results - U.S.'!L11</f>
        <v>0</v>
      </c>
      <c r="R83" s="207">
        <f>(IF(AND(Q83&gt;=$E83,Q83&lt;=$F83),0,IF(Q83=0,0,IF(Q83&lt;$C83,0,IF(Q83&gt;$D83,2,IF(Q83&gt;=$C83,1,IF(Q83&lt;=$D83,1)))))))</f>
        <v>0</v>
      </c>
      <c r="S83" s="206">
        <f>'Lab Results - U.S.'!M11</f>
        <v>0</v>
      </c>
      <c r="T83" s="207">
        <f>(IF(AND(S83&gt;=$E83,S83&lt;=$F83),0,IF(S83=0,0,IF(S83&lt;$C83,0,IF(S83&gt;$D83,2,IF(S83&gt;=$C83,1,IF(S83&lt;=$D83,1)))))))</f>
        <v>0</v>
      </c>
      <c r="U83" s="206">
        <f>'Lab Results - U.S.'!N11</f>
        <v>0</v>
      </c>
      <c r="V83" s="207">
        <f>(IF(AND(U83&gt;=$E83,U83&lt;=$F83),0,IF(U83=0,0,IF(U83&lt;$C83,0,IF(U83&gt;$D83,2,IF(U83&gt;=$C83,1,IF(U83&lt;=$D83,1)))))))</f>
        <v>0</v>
      </c>
      <c r="W83" s="206">
        <f>'Lab Results - U.S.'!O11</f>
        <v>0</v>
      </c>
      <c r="X83" s="207">
        <f>(IF(AND(W83&gt;=$E83,W83&lt;=$F83),0,IF(W83=0,0,IF(W83&lt;$C83,0,IF(W83&gt;$D83,2,IF(W83&gt;=$C83,1,IF(W83&lt;=$D83,1)))))))</f>
        <v>0</v>
      </c>
      <c r="Y83" s="206">
        <f>'Lab Results - U.S.'!P11</f>
        <v>0</v>
      </c>
      <c r="Z83" s="207">
        <f>(IF(AND(Y83&gt;=$E83,Y83&lt;=$F83),0,IF(Y83=0,0,IF(Y83&lt;$C83,0,IF(Y83&gt;$D83,2,IF(Y83&gt;=$C83,1,IF(Y83&lt;=$D83,1)))))))</f>
        <v>0</v>
      </c>
      <c r="AA83" s="206">
        <f>'Lab Results - U.S.'!Q11</f>
        <v>0</v>
      </c>
      <c r="AB83" s="207">
        <f>(IF(AND(AA83&gt;=$E83,AA83&lt;=$F83),0,IF(AA83=0,0,IF(AA83&lt;$C83,0,IF(AA83&gt;$D83,2,IF(AA83&gt;=$C83,1,IF(AA83&lt;=$D83,1)))))))</f>
        <v>0</v>
      </c>
      <c r="AC83" s="206">
        <f>'Lab Results - U.S.'!R11</f>
        <v>0</v>
      </c>
      <c r="AD83" s="227">
        <f t="shared" si="35"/>
        <v>0</v>
      </c>
    </row>
    <row r="84" spans="1:30" ht="15.75" customHeight="1" x14ac:dyDescent="0.2">
      <c r="A84" s="226" t="s">
        <v>1917</v>
      </c>
      <c r="B84" s="204" t="s">
        <v>1918</v>
      </c>
      <c r="C84" s="205">
        <v>0.5</v>
      </c>
      <c r="D84" s="205">
        <v>1.2</v>
      </c>
      <c r="E84" s="205">
        <v>0.7</v>
      </c>
      <c r="F84" s="205">
        <v>1.1000000000000001</v>
      </c>
      <c r="G84" s="206">
        <f>'Lab Results - U.S.'!G12</f>
        <v>0</v>
      </c>
      <c r="H84" s="207">
        <f>(IF(AND(G84&gt;=$E84,G84&lt;=$F84),0,IF(G84=0,0,IF(G84&lt;$C84,0,IF(G84&gt;$D84,2,IF(G84&gt;=$C84,1,IF(G84&lt;=$D84,1)))))))</f>
        <v>0</v>
      </c>
      <c r="I84" s="206">
        <f>'Lab Results - U.S.'!H12</f>
        <v>0</v>
      </c>
      <c r="J84" s="207">
        <f>(IF(AND(I84&gt;=$E84,I84&lt;=$F84),0,IF(I84=0,0,IF(I84&lt;$C84,0,IF(I84&gt;$D84,2,IF(I84&gt;=$C84,1,IF(I84&lt;=$D84,1)))))))</f>
        <v>0</v>
      </c>
      <c r="K84" s="206">
        <f>'Lab Results - U.S.'!I12</f>
        <v>0</v>
      </c>
      <c r="L84" s="207">
        <f>(IF(AND(K84&gt;=$E84,K84&lt;=$F84),0,IF(K84=0,0,IF(K84&lt;$C84,0,IF(K84&gt;$D84,2,IF(K84&gt;=$C84,1,IF(K84&lt;=$D84,1)))))))</f>
        <v>0</v>
      </c>
      <c r="M84" s="206">
        <f>'Lab Results - U.S.'!J12</f>
        <v>0</v>
      </c>
      <c r="N84" s="207">
        <f>(IF(AND(M84&gt;=$E84,M84&lt;=$F84),0,IF(M84=0,0,IF(M84&lt;$C84,0,IF(M84&gt;$D84,2,IF(M84&gt;=$C84,1,IF(M84&lt;=$D84,1)))))))</f>
        <v>0</v>
      </c>
      <c r="O84" s="206">
        <f>'Lab Results - U.S.'!K12</f>
        <v>0</v>
      </c>
      <c r="P84" s="207">
        <f>(IF(AND(O84&gt;=$E84,O84&lt;=$F84),0,IF(O84=0,0,IF(O84&lt;$C84,0,IF(O84&gt;$D84,2,IF(O84&gt;=$C84,1,IF(O84&lt;=$D84,1)))))))</f>
        <v>0</v>
      </c>
      <c r="Q84" s="206">
        <f>'Lab Results - U.S.'!L12</f>
        <v>0</v>
      </c>
      <c r="R84" s="207">
        <f>(IF(AND(Q84&gt;=$E84,Q84&lt;=$F84),0,IF(Q84=0,0,IF(Q84&lt;$C84,0,IF(Q84&gt;$D84,2,IF(Q84&gt;=$C84,1,IF(Q84&lt;=$D84,1)))))))</f>
        <v>0</v>
      </c>
      <c r="S84" s="206">
        <f>'Lab Results - U.S.'!M12</f>
        <v>0</v>
      </c>
      <c r="T84" s="207">
        <f>(IF(AND(S84&gt;=$E84,S84&lt;=$F84),0,IF(S84=0,0,IF(S84&lt;$C84,0,IF(S84&gt;$D84,2,IF(S84&gt;=$C84,1,IF(S84&lt;=$D84,1)))))))</f>
        <v>0</v>
      </c>
      <c r="U84" s="206">
        <f>'Lab Results - U.S.'!N12</f>
        <v>0</v>
      </c>
      <c r="V84" s="207">
        <f>(IF(AND(U84&gt;=$E84,U84&lt;=$F84),0,IF(U84=0,0,IF(U84&lt;$C84,0,IF(U84&gt;$D84,2,IF(U84&gt;=$C84,1,IF(U84&lt;=$D84,1)))))))</f>
        <v>0</v>
      </c>
      <c r="W84" s="206">
        <f>'Lab Results - U.S.'!O12</f>
        <v>0</v>
      </c>
      <c r="X84" s="207">
        <f>(IF(AND(W84&gt;=$E84,W84&lt;=$F84),0,IF(W84=0,0,IF(W84&lt;$C84,0,IF(W84&gt;$D84,2,IF(W84&gt;=$C84,1,IF(W84&lt;=$D84,1)))))))</f>
        <v>0</v>
      </c>
      <c r="Y84" s="206">
        <f>'Lab Results - U.S.'!P12</f>
        <v>0</v>
      </c>
      <c r="Z84" s="207">
        <f>(IF(AND(Y84&gt;=$E84,Y84&lt;=$F84),0,IF(Y84=0,0,IF(Y84&lt;$C84,0,IF(Y84&gt;$D84,2,IF(Y84&gt;=$C84,1,IF(Y84&lt;=$D84,1)))))))</f>
        <v>0</v>
      </c>
      <c r="AA84" s="206">
        <f>'Lab Results - U.S.'!Q12</f>
        <v>0</v>
      </c>
      <c r="AB84" s="207">
        <f>(IF(AND(AA84&gt;=$E84,AA84&lt;=$F84),0,IF(AA84=0,0,IF(AA84&lt;$C84,0,IF(AA84&gt;$D84,2,IF(AA84&gt;=$C84,1,IF(AA84&lt;=$D84,1)))))))</f>
        <v>0</v>
      </c>
      <c r="AC84" s="206">
        <f>'Lab Results - U.S.'!R12</f>
        <v>0</v>
      </c>
      <c r="AD84" s="227">
        <f t="shared" si="35"/>
        <v>0</v>
      </c>
    </row>
    <row r="85" spans="1:30" ht="15.75" customHeight="1" x14ac:dyDescent="0.2">
      <c r="A85" s="226" t="s">
        <v>1919</v>
      </c>
      <c r="B85" s="204" t="s">
        <v>1920</v>
      </c>
      <c r="C85" s="205">
        <v>59</v>
      </c>
      <c r="D85" s="205" t="s">
        <v>1921</v>
      </c>
      <c r="E85" s="205">
        <v>59</v>
      </c>
      <c r="F85" s="205" t="s">
        <v>1922</v>
      </c>
      <c r="G85" s="206">
        <f>'Lab Results - U.S.'!G13</f>
        <v>0</v>
      </c>
      <c r="H85" s="207">
        <f>(IF(AND(G85&gt;=$E85,G85&lt;=$F85),0,IF(G85=0,0,IF(G85&lt;$C85,0,IF(G85&gt;$D85,2,IF(G85&gt;=$C85,1,IF(G85&lt;=$D85,1)))))))</f>
        <v>0</v>
      </c>
      <c r="I85" s="206">
        <f>'Lab Results - U.S.'!H13</f>
        <v>0</v>
      </c>
      <c r="J85" s="207">
        <f>(IF(AND(I85&gt;=$E85,I85&lt;=$F85),0,IF(I85=0,0,IF(I85&lt;$C85,0,IF(I85&gt;$D85,2,IF(I85&gt;=$C85,1,IF(I85&lt;=$D85,1)))))))</f>
        <v>0</v>
      </c>
      <c r="K85" s="206">
        <f>'Lab Results - U.S.'!I13</f>
        <v>0</v>
      </c>
      <c r="L85" s="207">
        <f>(IF(AND(K85&gt;=$E85,K85&lt;=$F85),0,IF(K85=0,0,IF(K85&lt;$C85,0,IF(K85&gt;$D85,2,IF(K85&gt;=$C85,1,IF(K85&lt;=$D85,1)))))))</f>
        <v>0</v>
      </c>
      <c r="M85" s="206">
        <f>'Lab Results - U.S.'!J13</f>
        <v>0</v>
      </c>
      <c r="N85" s="207">
        <f>(IF(AND(M85&gt;=$E85,M85&lt;=$F85),0,IF(M85=0,0,IF(M85&lt;$C85,0,IF(M85&gt;$D85,2,IF(M85&gt;=$C85,1,IF(M85&lt;=$D85,1)))))))</f>
        <v>0</v>
      </c>
      <c r="O85" s="206">
        <f>'Lab Results - U.S.'!K13</f>
        <v>0</v>
      </c>
      <c r="P85" s="207">
        <f>(IF(AND(O85&gt;=$E85,O85&lt;=$F85),0,IF(O85=0,0,IF(O85&lt;$C85,0,IF(O85&gt;$D85,2,IF(O85&gt;=$C85,1,IF(O85&lt;=$D85,1)))))))</f>
        <v>0</v>
      </c>
      <c r="Q85" s="206">
        <f>'Lab Results - U.S.'!L13</f>
        <v>0</v>
      </c>
      <c r="R85" s="207">
        <f>(IF(AND(Q85&gt;=$E85,Q85&lt;=$F85),0,IF(Q85=0,0,IF(Q85&lt;$C85,0,IF(Q85&gt;$D85,2,IF(Q85&gt;=$C85,1,IF(Q85&lt;=$D85,1)))))))</f>
        <v>0</v>
      </c>
      <c r="S85" s="206">
        <f>'Lab Results - U.S.'!M13</f>
        <v>0</v>
      </c>
      <c r="T85" s="207">
        <f>(IF(AND(S85&gt;=$E85,S85&lt;=$F85),0,IF(S85=0,0,IF(S85&lt;$C85,0,IF(S85&gt;$D85,2,IF(S85&gt;=$C85,1,IF(S85&lt;=$D85,1)))))))</f>
        <v>0</v>
      </c>
      <c r="U85" s="206">
        <f>'Lab Results - U.S.'!N13</f>
        <v>0</v>
      </c>
      <c r="V85" s="207">
        <f>(IF(AND(U85&gt;=$E85,U85&lt;=$F85),0,IF(U85=0,0,IF(U85&lt;$C85,0,IF(U85&gt;$D85,2,IF(U85&gt;=$C85,1,IF(U85&lt;=$D85,1)))))))</f>
        <v>0</v>
      </c>
      <c r="W85" s="206">
        <f>'Lab Results - U.S.'!O13</f>
        <v>0</v>
      </c>
      <c r="X85" s="207">
        <f>(IF(AND(W85&gt;=$E85,W85&lt;=$F85),0,IF(W85=0,0,IF(W85&lt;$C85,0,IF(W85&gt;$D85,2,IF(W85&gt;=$C85,1,IF(W85&lt;=$D85,1)))))))</f>
        <v>0</v>
      </c>
      <c r="Y85" s="206">
        <f>'Lab Results - U.S.'!P13</f>
        <v>0</v>
      </c>
      <c r="Z85" s="207">
        <f>(IF(AND(Y85&gt;=$E85,Y85&lt;=$F85),0,IF(Y85=0,0,IF(Y85&lt;$C85,0,IF(Y85&gt;$D85,2,IF(Y85&gt;=$C85,1,IF(Y85&lt;=$D85,1)))))))</f>
        <v>0</v>
      </c>
      <c r="AA85" s="206">
        <f>'Lab Results - U.S.'!Q13</f>
        <v>0</v>
      </c>
      <c r="AB85" s="207">
        <f>(IF(AND(AA85&gt;=$E85,AA85&lt;=$F85),0,IF(AA85=0,0,IF(AA85&lt;$C85,0,IF(AA85&gt;$D85,2,IF(AA85&gt;=$C85,1,IF(AA85&lt;=$D85,1)))))))</f>
        <v>0</v>
      </c>
      <c r="AC85" s="206">
        <f>'Lab Results - U.S.'!R13</f>
        <v>0</v>
      </c>
      <c r="AD85" s="227">
        <f t="shared" si="35"/>
        <v>0</v>
      </c>
    </row>
    <row r="86" spans="1:30" ht="15.75" customHeight="1" x14ac:dyDescent="0.2">
      <c r="A86" s="226" t="s">
        <v>1923</v>
      </c>
      <c r="B86" s="204" t="s">
        <v>1924</v>
      </c>
      <c r="C86" s="205">
        <v>59</v>
      </c>
      <c r="D86" s="205" t="s">
        <v>1925</v>
      </c>
      <c r="E86" s="205">
        <v>59</v>
      </c>
      <c r="F86" s="205" t="s">
        <v>1926</v>
      </c>
      <c r="G86" s="206">
        <f>'Lab Results - U.S.'!G14</f>
        <v>0</v>
      </c>
      <c r="H86" s="207">
        <f>(IF(AND(G86&gt;=$E86,G86&lt;=$F86),0,IF(G86=0,0,IF(G86&lt;$C86,0,IF(G86&gt;$D86,2,IF(G86&gt;=$C86,1,IF(G86&lt;=$D86,1)))))))</f>
        <v>0</v>
      </c>
      <c r="I86" s="206">
        <f>'Lab Results - U.S.'!H14</f>
        <v>0</v>
      </c>
      <c r="J86" s="207">
        <f>(IF(AND(I86&gt;=$E86,I86&lt;=$F86),0,IF(I86=0,0,IF(I86&lt;$C86,0,IF(I86&gt;$D86,2,IF(I86&gt;=$C86,1,IF(I86&lt;=$D86,1)))))))</f>
        <v>0</v>
      </c>
      <c r="K86" s="206">
        <f>'Lab Results - U.S.'!I14</f>
        <v>0</v>
      </c>
      <c r="L86" s="207">
        <f>(IF(AND(K86&gt;=$E86,K86&lt;=$F86),0,IF(K86=0,0,IF(K86&lt;$C86,0,IF(K86&gt;$D86,2,IF(K86&gt;=$C86,1,IF(K86&lt;=$D86,1)))))))</f>
        <v>0</v>
      </c>
      <c r="M86" s="206">
        <f>'Lab Results - U.S.'!J14</f>
        <v>0</v>
      </c>
      <c r="N86" s="207">
        <f>(IF(AND(M86&gt;=$E86,M86&lt;=$F86),0,IF(M86=0,0,IF(M86&lt;$C86,0,IF(M86&gt;$D86,2,IF(M86&gt;=$C86,1,IF(M86&lt;=$D86,1)))))))</f>
        <v>0</v>
      </c>
      <c r="O86" s="206">
        <f>'Lab Results - U.S.'!K14</f>
        <v>0</v>
      </c>
      <c r="P86" s="207">
        <f>(IF(AND(O86&gt;=$E86,O86&lt;=$F86),0,IF(O86=0,0,IF(O86&lt;$C86,0,IF(O86&gt;$D86,2,IF(O86&gt;=$C86,1,IF(O86&lt;=$D86,1)))))))</f>
        <v>0</v>
      </c>
      <c r="Q86" s="206">
        <f>'Lab Results - U.S.'!L14</f>
        <v>0</v>
      </c>
      <c r="R86" s="207">
        <f>(IF(AND(Q86&gt;=$E86,Q86&lt;=$F86),0,IF(Q86=0,0,IF(Q86&lt;$C86,0,IF(Q86&gt;$D86,2,IF(Q86&gt;=$C86,1,IF(Q86&lt;=$D86,1)))))))</f>
        <v>0</v>
      </c>
      <c r="S86" s="206">
        <f>'Lab Results - U.S.'!M14</f>
        <v>0</v>
      </c>
      <c r="T86" s="207">
        <f>(IF(AND(S86&gt;=$E86,S86&lt;=$F86),0,IF(S86=0,0,IF(S86&lt;$C86,0,IF(S86&gt;$D86,2,IF(S86&gt;=$C86,1,IF(S86&lt;=$D86,1)))))))</f>
        <v>0</v>
      </c>
      <c r="U86" s="206">
        <f>'Lab Results - U.S.'!N14</f>
        <v>0</v>
      </c>
      <c r="V86" s="207">
        <f>(IF(AND(U86&gt;=$E86,U86&lt;=$F86),0,IF(U86=0,0,IF(U86&lt;$C86,0,IF(U86&gt;$D86,2,IF(U86&gt;=$C86,1,IF(U86&lt;=$D86,1)))))))</f>
        <v>0</v>
      </c>
      <c r="W86" s="206">
        <f>'Lab Results - U.S.'!O14</f>
        <v>0</v>
      </c>
      <c r="X86" s="207">
        <f>(IF(AND(W86&gt;=$E86,W86&lt;=$F86),0,IF(W86=0,0,IF(W86&lt;$C86,0,IF(W86&gt;$D86,2,IF(W86&gt;=$C86,1,IF(W86&lt;=$D86,1)))))))</f>
        <v>0</v>
      </c>
      <c r="Y86" s="206">
        <f>'Lab Results - U.S.'!P14</f>
        <v>0</v>
      </c>
      <c r="Z86" s="207">
        <f>(IF(AND(Y86&gt;=$E86,Y86&lt;=$F86),0,IF(Y86=0,0,IF(Y86&lt;$C86,0,IF(Y86&gt;$D86,2,IF(Y86&gt;=$C86,1,IF(Y86&lt;=$D86,1)))))))</f>
        <v>0</v>
      </c>
      <c r="AA86" s="206">
        <f>'Lab Results - U.S.'!Q14</f>
        <v>0</v>
      </c>
      <c r="AB86" s="207">
        <f>(IF(AND(AA86&gt;=$E86,AA86&lt;=$F86),0,IF(AA86=0,0,IF(AA86&lt;$C86,0,IF(AA86&gt;$D86,2,IF(AA86&gt;=$C86,1,IF(AA86&lt;=$D86,1)))))))</f>
        <v>0</v>
      </c>
      <c r="AC86" s="206">
        <f>'Lab Results - U.S.'!R14</f>
        <v>0</v>
      </c>
      <c r="AD86" s="227">
        <f t="shared" si="35"/>
        <v>0</v>
      </c>
    </row>
    <row r="87" spans="1:30" ht="15.75" customHeight="1" x14ac:dyDescent="0.2">
      <c r="A87" s="222" t="s">
        <v>1927</v>
      </c>
      <c r="B87" s="198" t="s">
        <v>1928</v>
      </c>
      <c r="C87" s="199">
        <v>3.5</v>
      </c>
      <c r="D87" s="199">
        <v>5.5</v>
      </c>
      <c r="E87" s="199">
        <v>4</v>
      </c>
      <c r="F87" s="199">
        <v>4.5</v>
      </c>
      <c r="G87" s="200">
        <f>'Lab Results - U.S.'!G17</f>
        <v>0</v>
      </c>
      <c r="H87" s="200">
        <f>(IF(G87&gt;=$E87,0,IF(G87=0,0,IF(G87&lt;$C87,2,IF(G87&gt;=$C87,1,IF(G87&lt;=$D87,1))))))</f>
        <v>0</v>
      </c>
      <c r="I87" s="200">
        <f>'Lab Results - U.S.'!H17</f>
        <v>0</v>
      </c>
      <c r="J87" s="200">
        <f>(IF(I87&gt;=$E87,0,IF(I87=0,0,IF(I87&lt;$C87,2,IF(I87&gt;=$C87,1,IF(I87&lt;=$D87,1))))))</f>
        <v>0</v>
      </c>
      <c r="K87" s="200">
        <f>'Lab Results - U.S.'!I17</f>
        <v>0</v>
      </c>
      <c r="L87" s="200">
        <f>(IF(K87&gt;=$E87,0,IF(K87=0,0,IF(K87&lt;$C87,2,IF(K87&gt;=$C87,1,IF(K87&lt;=$D87,1))))))</f>
        <v>0</v>
      </c>
      <c r="M87" s="200">
        <f>'Lab Results - U.S.'!J17</f>
        <v>0</v>
      </c>
      <c r="N87" s="200">
        <f>(IF(M87&gt;=$E87,0,IF(M87=0,0,IF(M87&lt;$C87,2,IF(M87&gt;=$C87,1,IF(M87&lt;=$D87,1))))))</f>
        <v>0</v>
      </c>
      <c r="O87" s="200">
        <f>'Lab Results - U.S.'!K17</f>
        <v>0</v>
      </c>
      <c r="P87" s="200">
        <f>(IF(O87&gt;=$E87,0,IF(O87=0,0,IF(O87&lt;$C87,2,IF(O87&gt;=$C87,1,IF(O87&lt;=$D87,1))))))</f>
        <v>0</v>
      </c>
      <c r="Q87" s="200">
        <f>'Lab Results - U.S.'!L17</f>
        <v>0</v>
      </c>
      <c r="R87" s="200">
        <f>(IF(Q87&gt;=$E87,0,IF(Q87=0,0,IF(Q87&lt;$C87,2,IF(Q87&gt;=$C87,1,IF(Q87&lt;=$D87,1))))))</f>
        <v>0</v>
      </c>
      <c r="S87" s="200">
        <f>'Lab Results - U.S.'!M17</f>
        <v>0</v>
      </c>
      <c r="T87" s="200">
        <f>(IF(S87&gt;=$E87,0,IF(S87=0,0,IF(S87&lt;$C87,2,IF(S87&gt;=$C87,1,IF(S87&lt;=$D87,1))))))</f>
        <v>0</v>
      </c>
      <c r="U87" s="200">
        <f>'Lab Results - U.S.'!N17</f>
        <v>0</v>
      </c>
      <c r="V87" s="200">
        <f>(IF(U87&gt;=$E87,0,IF(U87=0,0,IF(U87&lt;$C87,2,IF(U87&gt;=$C87,1,IF(U87&lt;=$D87,1))))))</f>
        <v>0</v>
      </c>
      <c r="W87" s="200">
        <f>'Lab Results - U.S.'!O17</f>
        <v>0</v>
      </c>
      <c r="X87" s="200">
        <f>(IF(W87&gt;=$E87,0,IF(W87=0,0,IF(W87&lt;$C87,2,IF(W87&gt;=$C87,1,IF(W87&lt;=$D87,1))))))</f>
        <v>0</v>
      </c>
      <c r="Y87" s="200">
        <f>'Lab Results - U.S.'!P17</f>
        <v>0</v>
      </c>
      <c r="Z87" s="200">
        <f>(IF(Y87&gt;=$E87,0,IF(Y87=0,0,IF(Y87&lt;$C87,2,IF(Y87&gt;=$C87,1,IF(Y87&lt;=$D87,1))))))</f>
        <v>0</v>
      </c>
      <c r="AA87" s="200">
        <f>'Lab Results - U.S.'!Q17</f>
        <v>0</v>
      </c>
      <c r="AB87" s="200">
        <f>(IF(AA87&gt;=$E87,0,IF(AA87=0,0,IF(AA87&lt;$C87,2,IF(AA87&gt;=$C87,1,IF(AA87&lt;=$D87,1))))))</f>
        <v>0</v>
      </c>
      <c r="AC87" s="200">
        <f>'Lab Results - U.S.'!R17</f>
        <v>0</v>
      </c>
      <c r="AD87" s="223">
        <f>(IF(AC87&gt;=$E87,0,IF(AC87=0,0,IF(AC87&lt;$C87,2,IF(AC87&gt;=$C87,1,IF(AC87&lt;=$D87,1))))))</f>
        <v>0</v>
      </c>
    </row>
    <row r="88" spans="1:30" ht="16.5" customHeight="1" x14ac:dyDescent="0.2">
      <c r="A88" s="226" t="s">
        <v>1929</v>
      </c>
      <c r="B88" s="204" t="s">
        <v>1930</v>
      </c>
      <c r="C88" s="205">
        <v>2.2999999999999998</v>
      </c>
      <c r="D88" s="205">
        <v>4.8</v>
      </c>
      <c r="E88" s="205">
        <v>3.5</v>
      </c>
      <c r="F88" s="205">
        <v>4</v>
      </c>
      <c r="G88" s="206">
        <f>'Lab Results - U.S.'!G21</f>
        <v>0</v>
      </c>
      <c r="H88" s="207">
        <f>(IF(AND(G88&gt;=$E88,G88&lt;=$F88),0,IF(G88=0,0,IF(G88&lt;$C88,0,IF(G88&gt;$D88,2,IF(G88&gt;=$C88,1,IF(G88&lt;=$D88,1)))))))</f>
        <v>0</v>
      </c>
      <c r="I88" s="206">
        <f>'Lab Results - U.S.'!H21</f>
        <v>0</v>
      </c>
      <c r="J88" s="207">
        <f>(IF(AND(I88&gt;=$E88,I88&lt;=$F88),0,IF(I88=0,0,IF(I88&lt;$C88,0,IF(I88&gt;$D88,2,IF(I88&gt;=$C88,1,IF(I88&lt;=$D88,1)))))))</f>
        <v>0</v>
      </c>
      <c r="K88" s="206">
        <f>'Lab Results - U.S.'!I21</f>
        <v>0</v>
      </c>
      <c r="L88" s="207">
        <f>(IF(AND(K88&gt;=$E88,K88&lt;=$F88),0,IF(K88=0,0,IF(K88&lt;$C88,0,IF(K88&gt;$D88,2,IF(K88&gt;=$C88,1,IF(K88&lt;=$D88,1)))))))</f>
        <v>0</v>
      </c>
      <c r="M88" s="206">
        <f>'Lab Results - U.S.'!J21</f>
        <v>0</v>
      </c>
      <c r="N88" s="207">
        <f>(IF(AND(M88&gt;=$E88,M88&lt;=$F88),0,IF(M88=0,0,IF(M88&lt;$C88,0,IF(M88&gt;$D88,2,IF(M88&gt;=$C88,1,IF(M88&lt;=$D88,1)))))))</f>
        <v>0</v>
      </c>
      <c r="O88" s="206">
        <f>'Lab Results - U.S.'!K21</f>
        <v>0</v>
      </c>
      <c r="P88" s="207">
        <f>(IF(AND(O88&gt;=$E88,O88&lt;=$F88),0,IF(O88=0,0,IF(O88&lt;$C88,0,IF(O88&gt;$D88,2,IF(O88&gt;=$C88,1,IF(O88&lt;=$D88,1)))))))</f>
        <v>0</v>
      </c>
      <c r="Q88" s="206">
        <f>'Lab Results - U.S.'!L21</f>
        <v>0</v>
      </c>
      <c r="R88" s="207">
        <f>(IF(AND(Q88&gt;=$E88,Q88&lt;=$F88),0,IF(Q88=0,0,IF(Q88&lt;$C88,0,IF(Q88&gt;$D88,2,IF(Q88&gt;=$C88,1,IF(Q88&lt;=$D88,1)))))))</f>
        <v>0</v>
      </c>
      <c r="S88" s="206">
        <f>'Lab Results - U.S.'!M21</f>
        <v>0</v>
      </c>
      <c r="T88" s="207">
        <f>(IF(AND(S88&gt;=$E88,S88&lt;=$F88),0,IF(S88=0,0,IF(S88&lt;$C88,0,IF(S88&gt;$D88,2,IF(S88&gt;=$C88,1,IF(S88&lt;=$D88,1)))))))</f>
        <v>0</v>
      </c>
      <c r="U88" s="206">
        <f>'Lab Results - U.S.'!N21</f>
        <v>0</v>
      </c>
      <c r="V88" s="207">
        <f>(IF(AND(U88&gt;=$E88,U88&lt;=$F88),0,IF(U88=0,0,IF(U88&lt;$C88,0,IF(U88&gt;$D88,2,IF(U88&gt;=$C88,1,IF(U88&lt;=$D88,1)))))))</f>
        <v>0</v>
      </c>
      <c r="W88" s="206">
        <f>'Lab Results - U.S.'!O21</f>
        <v>0</v>
      </c>
      <c r="X88" s="207">
        <f>(IF(AND(W88&gt;=$E88,W88&lt;=$F88),0,IF(W88=0,0,IF(W88&lt;$C88,0,IF(W88&gt;$D88,2,IF(W88&gt;=$C88,1,IF(W88&lt;=$D88,1)))))))</f>
        <v>0</v>
      </c>
      <c r="Y88" s="206">
        <f>'Lab Results - U.S.'!P21</f>
        <v>0</v>
      </c>
      <c r="Z88" s="207">
        <f>(IF(AND(Y88&gt;=$E88,Y88&lt;=$F88),0,IF(Y88=0,0,IF(Y88&lt;$C88,0,IF(Y88&gt;$D88,2,IF(Y88&gt;=$C88,1,IF(Y88&lt;=$D88,1)))))))</f>
        <v>0</v>
      </c>
      <c r="AA88" s="206">
        <f>'Lab Results - U.S.'!Q21</f>
        <v>0</v>
      </c>
      <c r="AB88" s="207">
        <f>(IF(AND(AA88&gt;=$E88,AA88&lt;=$F88),0,IF(AA88=0,0,IF(AA88&lt;$C88,0,IF(AA88&gt;$D88,2,IF(AA88&gt;=$C88,1,IF(AA88&lt;=$D88,1)))))))</f>
        <v>0</v>
      </c>
      <c r="AC88" s="206">
        <f>'Lab Results - U.S.'!R21</f>
        <v>0</v>
      </c>
      <c r="AD88" s="227">
        <f>(IF(AND(AC88&gt;=$E88,AC88&lt;=$F88),0,IF(AC88=0,0,IF(AC88&lt;$C88,0,IF(AC88&gt;$D88,2,IF(AC88&gt;=$C88,1,IF(AC88&lt;=$D88,1)))))))</f>
        <v>0</v>
      </c>
    </row>
    <row r="89" spans="1:30" ht="16.5" customHeight="1" x14ac:dyDescent="0.2">
      <c r="A89" s="676" t="s">
        <v>1931</v>
      </c>
      <c r="B89" s="541"/>
      <c r="C89" s="541"/>
      <c r="D89" s="541"/>
      <c r="E89" s="541"/>
      <c r="F89" s="541"/>
      <c r="G89" s="145"/>
      <c r="H89" s="145">
        <f>SUM(H81:H88)/(COUNT(H81:H88)*2)*100</f>
        <v>0</v>
      </c>
      <c r="I89" s="145"/>
      <c r="J89" s="145">
        <f>SUM(J81:J88)/(COUNT(J81:J88)*2)*100</f>
        <v>0</v>
      </c>
      <c r="K89" s="145"/>
      <c r="L89" s="145">
        <f>SUM(L81:L88)/(COUNT(L81:L88)*2)*100</f>
        <v>0</v>
      </c>
      <c r="M89" s="145"/>
      <c r="N89" s="145">
        <f>SUM(N81:N88)/(COUNT(N81:N88)*2)*100</f>
        <v>0</v>
      </c>
      <c r="O89" s="145"/>
      <c r="P89" s="145">
        <f>SUM(P81:P88)/(COUNT(P81:P88)*2)*100</f>
        <v>0</v>
      </c>
      <c r="Q89" s="145"/>
      <c r="R89" s="145">
        <f>SUM(R81:R88)/(COUNT(R81:R88)*2)*100</f>
        <v>0</v>
      </c>
      <c r="S89" s="145"/>
      <c r="T89" s="145">
        <f>SUM(T81:T88)/(COUNT(T81:T88)*2)*100</f>
        <v>0</v>
      </c>
      <c r="U89" s="145"/>
      <c r="V89" s="145">
        <f>SUM(V81:V88)/(COUNT(V81:V88)*2)*100</f>
        <v>0</v>
      </c>
      <c r="W89" s="145"/>
      <c r="X89" s="145">
        <f>SUM(X81:X88)/(COUNT(X81:X88)*2)*100</f>
        <v>0</v>
      </c>
      <c r="Y89" s="145"/>
      <c r="Z89" s="145">
        <f>SUM(Z81:Z88)/(COUNT(Z81:Z88)*2)*100</f>
        <v>0</v>
      </c>
      <c r="AA89" s="145"/>
      <c r="AB89" s="145">
        <f>SUM(AB81:AB88)/(COUNT(AB81:AB88)*2)*100</f>
        <v>0</v>
      </c>
      <c r="AC89" s="145"/>
      <c r="AD89" s="149">
        <f>SUM(AD81:AD88)/(COUNT(AD81:AD88)*2)*100</f>
        <v>0</v>
      </c>
    </row>
    <row r="90" spans="1:30" ht="15" customHeight="1" x14ac:dyDescent="0.2">
      <c r="A90" s="676" t="s">
        <v>1932</v>
      </c>
      <c r="B90" s="541"/>
      <c r="C90" s="541"/>
      <c r="D90" s="541"/>
      <c r="E90" s="541"/>
      <c r="F90" s="541"/>
      <c r="G90" s="145"/>
      <c r="H90" s="145">
        <f>SUMIF(H81:H88,1,H81:H88)/(COUNT(H81:H88)*1)*100</f>
        <v>0</v>
      </c>
      <c r="I90" s="145"/>
      <c r="J90" s="145">
        <f>SUMIF(J81:J88,1,J81:J88)/(COUNT(J81:J88)*1)*100</f>
        <v>0</v>
      </c>
      <c r="K90" s="145"/>
      <c r="L90" s="145">
        <f>SUMIF(L81:L88,1,L81:L88)/(COUNT(L81:L88)*1)*100</f>
        <v>0</v>
      </c>
      <c r="M90" s="145"/>
      <c r="N90" s="145">
        <f>SUMIF(N81:N88,1,N81:N88)/(COUNT(N81:N88)*1)*100</f>
        <v>0</v>
      </c>
      <c r="O90" s="145"/>
      <c r="P90" s="145">
        <f>SUMIF(P81:P88,1,P81:P88)/(COUNT(P81:P88)*1)*100</f>
        <v>0</v>
      </c>
      <c r="Q90" s="145"/>
      <c r="R90" s="145">
        <f>SUMIF(R81:R88,1,R81:R88)/(COUNT(R81:R88)*1)*100</f>
        <v>0</v>
      </c>
      <c r="S90" s="145"/>
      <c r="T90" s="145">
        <f>SUMIF(T81:T88,1,T81:T88)/(COUNT(T81:T88)*1)*100</f>
        <v>0</v>
      </c>
      <c r="U90" s="145"/>
      <c r="V90" s="145">
        <f>SUMIF(V81:V88,1,V81:V88)/(COUNT(V81:V88)*1)*100</f>
        <v>0</v>
      </c>
      <c r="W90" s="145"/>
      <c r="X90" s="145">
        <f>SUMIF(X81:X88,1,X81:X88)/(COUNT(X81:X88)*1)*100</f>
        <v>0</v>
      </c>
      <c r="Y90" s="145"/>
      <c r="Z90" s="145">
        <f>SUMIF(Z81:Z88,1,Z81:Z88)/(COUNT(Z81:Z88)*1)*100</f>
        <v>0</v>
      </c>
      <c r="AA90" s="145"/>
      <c r="AB90" s="145">
        <f>SUMIF(AB81:AB88,1,AB81:AB88)/(COUNT(AB81:AB88)*1)*100</f>
        <v>0</v>
      </c>
      <c r="AC90" s="145"/>
      <c r="AD90" s="149">
        <f>SUMIF(AD81:AD88,1,AD81:AD88)/(COUNT(AD81:AD88)*1)*100</f>
        <v>0</v>
      </c>
    </row>
    <row r="91" spans="1:30" ht="15" customHeight="1" x14ac:dyDescent="0.2">
      <c r="A91" s="676" t="s">
        <v>1933</v>
      </c>
      <c r="B91" s="541"/>
      <c r="C91" s="541"/>
      <c r="D91" s="541"/>
      <c r="E91" s="541"/>
      <c r="F91" s="541"/>
      <c r="G91" s="145"/>
      <c r="H91" s="145">
        <f>SUMIF(H81:H88,2,H81:H88)/(COUNT(H81:H88)*2)*100</f>
        <v>0</v>
      </c>
      <c r="I91" s="145"/>
      <c r="J91" s="145">
        <f>SUMIF(J81:J88,2,J81:J88)/(COUNT(J81:J88)*2)*100</f>
        <v>0</v>
      </c>
      <c r="K91" s="145"/>
      <c r="L91" s="145">
        <f>SUMIF(L81:L88,2,L81:L88)/(COUNT(L81:L88)*2)*100</f>
        <v>0</v>
      </c>
      <c r="M91" s="145"/>
      <c r="N91" s="145">
        <f>SUMIF(N81:N88,2,N81:N88)/(COUNT(N81:N88)*2)*100</f>
        <v>0</v>
      </c>
      <c r="O91" s="145"/>
      <c r="P91" s="145">
        <f>SUMIF(P81:P88,2,P81:P88)/(COUNT(P81:P88)*2)*100</f>
        <v>0</v>
      </c>
      <c r="Q91" s="145"/>
      <c r="R91" s="145">
        <f>SUMIF(R81:R88,2,R81:R88)/(COUNT(R81:R88)*2)*100</f>
        <v>0</v>
      </c>
      <c r="S91" s="145"/>
      <c r="T91" s="145">
        <f>SUMIF(T81:T88,2,T81:T88)/(COUNT(T81:T88)*2)*100</f>
        <v>0</v>
      </c>
      <c r="U91" s="145"/>
      <c r="V91" s="145">
        <f>SUMIF(V81:V88,2,V81:V88)/(COUNT(V81:V88)*2)*100</f>
        <v>0</v>
      </c>
      <c r="W91" s="145"/>
      <c r="X91" s="145">
        <f>SUMIF(X81:X88,2,X81:X88)/(COUNT(X81:X88)*2)*100</f>
        <v>0</v>
      </c>
      <c r="Y91" s="145"/>
      <c r="Z91" s="145">
        <f>SUMIF(Z81:Z88,2,Z81:Z88)/(COUNT(Z81:Z88)*2)*100</f>
        <v>0</v>
      </c>
      <c r="AA91" s="145"/>
      <c r="AB91" s="145">
        <f>SUMIF(AB81:AB88,2,AB81:AB88)/(COUNT(AB81:AB88)*2)*100</f>
        <v>0</v>
      </c>
      <c r="AC91" s="145"/>
      <c r="AD91" s="149">
        <f>SUMIF(AD81:AD88,2,AD81:AD88)/(COUNT(AD81:AD88)*2)*100</f>
        <v>0</v>
      </c>
    </row>
    <row r="92" spans="1:30" ht="15.75" customHeight="1" x14ac:dyDescent="0.2">
      <c r="A92" s="674" t="s">
        <v>1934</v>
      </c>
      <c r="B92" s="541"/>
      <c r="C92" s="541"/>
      <c r="D92" s="541"/>
      <c r="E92" s="541"/>
      <c r="F92" s="541"/>
      <c r="G92" s="541"/>
      <c r="H92" s="541"/>
      <c r="I92" s="541"/>
      <c r="J92" s="541"/>
      <c r="K92" s="541"/>
      <c r="L92" s="541"/>
      <c r="M92" s="541"/>
      <c r="N92" s="541"/>
      <c r="O92" s="541"/>
      <c r="P92" s="541"/>
      <c r="Q92" s="541"/>
      <c r="R92" s="541"/>
      <c r="S92" s="541"/>
      <c r="T92" s="541"/>
      <c r="U92" s="541"/>
      <c r="V92" s="541"/>
      <c r="W92" s="541"/>
      <c r="X92" s="541"/>
      <c r="Y92" s="541"/>
      <c r="Z92" s="541"/>
      <c r="AA92" s="541"/>
      <c r="AB92" s="541"/>
      <c r="AC92" s="541"/>
      <c r="AD92" s="635"/>
    </row>
    <row r="93" spans="1:30" ht="15.75" customHeight="1" x14ac:dyDescent="0.2">
      <c r="A93" s="226" t="s">
        <v>1935</v>
      </c>
      <c r="B93" s="204" t="s">
        <v>1936</v>
      </c>
      <c r="C93" s="205">
        <v>1.8</v>
      </c>
      <c r="D93" s="205">
        <v>7</v>
      </c>
      <c r="E93" s="205">
        <v>3.2</v>
      </c>
      <c r="F93" s="205">
        <v>5.5</v>
      </c>
      <c r="G93" s="206">
        <f>'Lab Results - U.S.'!G9</f>
        <v>0</v>
      </c>
      <c r="H93" s="207">
        <f>(IF(AND(G93&gt;=$E93,G93&lt;=$F93),0,IF(G93=0,0,IF(G93&lt;$C93,0,IF(G93&gt;$D93,2,IF(G93&gt;=$C93,1,IF(G93&lt;=$D93,1)))))))</f>
        <v>0</v>
      </c>
      <c r="I93" s="206">
        <f>'Lab Results - U.S.'!H9</f>
        <v>0</v>
      </c>
      <c r="J93" s="207">
        <f>(IF(AND(I93&gt;=$E93,I93&lt;=$F93),0,IF(I93=0,0,IF(I93&lt;$C93,0,IF(I93&gt;$D93,2,IF(I93&gt;=$C93,1,IF(I93&lt;=$D93,1)))))))</f>
        <v>0</v>
      </c>
      <c r="K93" s="206">
        <f>'Lab Results - U.S.'!I9</f>
        <v>0</v>
      </c>
      <c r="L93" s="207">
        <f>(IF(AND(K93&gt;=$E93,K93&lt;=$F93),0,IF(K93=0,0,IF(K93&lt;$C93,0,IF(K93&gt;$D93,2,IF(K93&gt;=$C93,1,IF(K93&lt;=$D93,1)))))))</f>
        <v>0</v>
      </c>
      <c r="M93" s="206">
        <f>'Lab Results - U.S.'!J9</f>
        <v>0</v>
      </c>
      <c r="N93" s="207">
        <f>(IF(AND(M93&gt;=$E93,M93&lt;=$F93),0,IF(M93=0,0,IF(M93&lt;$C93,0,IF(M93&gt;$D93,2,IF(M93&gt;=$C93,1,IF(M93&lt;=$D93,1)))))))</f>
        <v>0</v>
      </c>
      <c r="O93" s="206">
        <f>'Lab Results - U.S.'!K9</f>
        <v>0</v>
      </c>
      <c r="P93" s="207">
        <f>(IF(AND(O93&gt;=$E93,O93&lt;=$F93),0,IF(O93=0,0,IF(O93&lt;$C93,0,IF(O93&gt;$D93,2,IF(O93&gt;=$C93,1,IF(O93&lt;=$D93,1)))))))</f>
        <v>0</v>
      </c>
      <c r="Q93" s="206">
        <f>'Lab Results - U.S.'!L9</f>
        <v>0</v>
      </c>
      <c r="R93" s="207">
        <f>(IF(AND(Q93&gt;=$E93,Q93&lt;=$F93),0,IF(Q93=0,0,IF(Q93&lt;$C93,0,IF(Q93&gt;$D93,2,IF(Q93&gt;=$C93,1,IF(Q93&lt;=$D93,1)))))))</f>
        <v>0</v>
      </c>
      <c r="S93" s="206">
        <f>'Lab Results - U.S.'!M9</f>
        <v>0</v>
      </c>
      <c r="T93" s="207">
        <f>(IF(AND(S93&gt;=$E93,S93&lt;=$F93),0,IF(S93=0,0,IF(S93&lt;$C93,0,IF(S93&gt;$D93,2,IF(S93&gt;=$C93,1,IF(S93&lt;=$D93,1)))))))</f>
        <v>0</v>
      </c>
      <c r="U93" s="206">
        <f>'Lab Results - U.S.'!N9</f>
        <v>0</v>
      </c>
      <c r="V93" s="207">
        <f>(IF(AND(U93&gt;=$E93,U93&lt;=$F93),0,IF(U93=0,0,IF(U93&lt;$C93,0,IF(U93&gt;$D93,2,IF(U93&gt;=$C93,1,IF(U93&lt;=$D93,1)))))))</f>
        <v>0</v>
      </c>
      <c r="W93" s="206">
        <f>'Lab Results - U.S.'!O9</f>
        <v>0</v>
      </c>
      <c r="X93" s="207">
        <f>(IF(AND(W93&gt;=$E93,W93&lt;=$F93),0,IF(W93=0,0,IF(W93&lt;$C93,0,IF(W93&gt;$D93,2,IF(W93&gt;=$C93,1,IF(W93&lt;=$D93,1)))))))</f>
        <v>0</v>
      </c>
      <c r="Y93" s="206">
        <f>'Lab Results - U.S.'!P9</f>
        <v>0</v>
      </c>
      <c r="Z93" s="207">
        <f>(IF(AND(Y93&gt;=$E93,Y93&lt;=$F93),0,IF(Y93=0,0,IF(Y93&lt;$C93,0,IF(Y93&gt;$D93,2,IF(Y93&gt;=$C93,1,IF(Y93&lt;=$D93,1)))))))</f>
        <v>0</v>
      </c>
      <c r="AA93" s="206">
        <f>'Lab Results - U.S.'!Q9</f>
        <v>0</v>
      </c>
      <c r="AB93" s="207">
        <f>(IF(AND(AA93&gt;=$E93,AA93&lt;=$F93),0,IF(AA93=0,0,IF(AA93&lt;$C93,0,IF(AA93&gt;$D93,2,IF(AA93&gt;=$C93,1,IF(AA93&lt;=$D93,1)))))))</f>
        <v>0</v>
      </c>
      <c r="AC93" s="206">
        <f>'Lab Results - U.S.'!R9</f>
        <v>0</v>
      </c>
      <c r="AD93" s="227">
        <f>(IF(AND(AC93&gt;=$E93,AC93&lt;=$F93),0,IF(AC93=0,0,IF(AC93&lt;$C93,0,IF(AC93&gt;$D93,2,IF(AC93&gt;=$C93,1,IF(AC93&lt;=$D93,1)))))))</f>
        <v>0</v>
      </c>
    </row>
    <row r="94" spans="1:30" ht="15.75" customHeight="1" x14ac:dyDescent="0.2">
      <c r="A94" s="226" t="s">
        <v>1937</v>
      </c>
      <c r="B94" s="204" t="s">
        <v>1938</v>
      </c>
      <c r="C94" s="205">
        <v>1.8</v>
      </c>
      <c r="D94" s="205">
        <v>7</v>
      </c>
      <c r="E94" s="205">
        <v>3.7</v>
      </c>
      <c r="F94" s="205">
        <v>6</v>
      </c>
      <c r="G94" s="206">
        <f>'Lab Results - U.S.'!$G$10</f>
        <v>0</v>
      </c>
      <c r="H94" s="207">
        <f>(IF(G94&gt;=$E94,0,IF(G94=0,0,IF(G94&lt;$C94,2,IF(G94&gt;=$C94,1,IF(G94&lt;=$D94,1))))))</f>
        <v>0</v>
      </c>
      <c r="I94" s="206">
        <f>'Lab Results - U.S.'!$H$10</f>
        <v>0</v>
      </c>
      <c r="J94" s="207">
        <f>(IF(I94&gt;=$E94,0,IF(I94=0,0,IF(I94&lt;$C94,2,IF(I94&gt;=$C94,1,IF(I94&lt;=$D94,1))))))</f>
        <v>0</v>
      </c>
      <c r="K94" s="206">
        <f>'Lab Results - U.S.'!$I$10</f>
        <v>0</v>
      </c>
      <c r="L94" s="207">
        <f>(IF(K94&gt;=$E94,0,IF(K94=0,0,IF(K94&lt;$C94,2,IF(K94&gt;=$C94,1,IF(K94&lt;=$D94,1))))))</f>
        <v>0</v>
      </c>
      <c r="M94" s="206">
        <f>'Lab Results - U.S.'!$J$10</f>
        <v>0</v>
      </c>
      <c r="N94" s="207">
        <f>(IF(M94&gt;=$E94,0,IF(M94=0,0,IF(M94&lt;$C94,2,IF(M94&gt;=$C94,1,IF(M94&lt;=$D94,1))))))</f>
        <v>0</v>
      </c>
      <c r="O94" s="206">
        <f>'Lab Results - U.S.'!$K$10</f>
        <v>0</v>
      </c>
      <c r="P94" s="207">
        <f>(IF(O94&gt;=$E94,0,IF(O94=0,0,IF(O94&lt;$C94,2,IF(O94&gt;=$C94,1,IF(O94&lt;=$D94,1))))))</f>
        <v>0</v>
      </c>
      <c r="Q94" s="206">
        <f>'Lab Results - U.S.'!$L$10</f>
        <v>0</v>
      </c>
      <c r="R94" s="207">
        <f>(IF(Q94&gt;=$E94,0,IF(Q94=0,0,IF(Q94&lt;$C94,2,IF(Q94&gt;=$C94,1,IF(Q94&lt;=$D94,1))))))</f>
        <v>0</v>
      </c>
      <c r="S94" s="206">
        <f>'Lab Results - U.S.'!$M$10</f>
        <v>0</v>
      </c>
      <c r="T94" s="207">
        <f>(IF(S94&gt;=$E94,0,IF(S94=0,0,IF(S94&lt;$C94,2,IF(S94&gt;=$C94,1,IF(S94&lt;=$D94,1))))))</f>
        <v>0</v>
      </c>
      <c r="U94" s="206">
        <f>'Lab Results - U.S.'!$N$10</f>
        <v>0</v>
      </c>
      <c r="V94" s="207">
        <f>(IF(U94&gt;=$E94,0,IF(U94=0,0,IF(U94&lt;$C94,2,IF(U94&gt;=$C94,1,IF(U94&lt;=$D94,1))))))</f>
        <v>0</v>
      </c>
      <c r="W94" s="206">
        <f>'Lab Results - U.S.'!$O$10</f>
        <v>0</v>
      </c>
      <c r="X94" s="207">
        <f>(IF(W94&gt;=$E94,0,IF(W94=0,0,IF(W94&lt;$C94,2,IF(W94&gt;=$C94,1,IF(W94&lt;=$D94,1))))))</f>
        <v>0</v>
      </c>
      <c r="Y94" s="206">
        <f>'Lab Results - U.S.'!$P$10</f>
        <v>0</v>
      </c>
      <c r="Z94" s="207">
        <f>(IF(Y94&gt;=$E94,0,IF(Y94=0,0,IF(Y94&lt;$C94,2,IF(Y94&gt;=$C94,1,IF(Y94&lt;=$D94,1))))))</f>
        <v>0</v>
      </c>
      <c r="AA94" s="206">
        <f>'Lab Results - U.S.'!$Q$10</f>
        <v>0</v>
      </c>
      <c r="AB94" s="207">
        <f>(IF(AA94&gt;=$E94,0,IF(AA94=0,0,IF(AA94&lt;$C94,2,IF(AA94&gt;=$C94,1,IF(AA94&lt;=$D94,1))))))</f>
        <v>0</v>
      </c>
      <c r="AC94" s="206">
        <f>'Lab Results - U.S.'!$R$10</f>
        <v>0</v>
      </c>
      <c r="AD94" s="227">
        <f>(IF(AND(AC94&gt;=$E94,AC94&lt;=$F94),0,IF(AC94=0,0,IF(AC94&lt;$C94,0,IF(AC94&gt;$D94,2,IF(AC94&gt;=$C94,1,IF(AC94&lt;=$D94,1)))))))</f>
        <v>0</v>
      </c>
    </row>
    <row r="95" spans="1:30" ht="15.75" customHeight="1" x14ac:dyDescent="0.2">
      <c r="A95" s="222" t="s">
        <v>1939</v>
      </c>
      <c r="B95" s="198" t="s">
        <v>1940</v>
      </c>
      <c r="C95" s="199">
        <v>2</v>
      </c>
      <c r="D95" s="199">
        <v>3.8</v>
      </c>
      <c r="E95" s="199">
        <v>2.4</v>
      </c>
      <c r="F95" s="199">
        <v>2.8</v>
      </c>
      <c r="G95" s="200">
        <f>'Lab Results - U.S.'!$G$24</f>
        <v>0</v>
      </c>
      <c r="H95" s="200">
        <f>(IF(G95&gt;=$E95,0,IF(G95=0,0,IF(G95&lt;$C95,2,IF(G95&gt;=$C95,1,IF(G95&lt;=$D95,1))))))</f>
        <v>0</v>
      </c>
      <c r="I95" s="200">
        <f>'Lab Results - U.S.'!$H$24</f>
        <v>0</v>
      </c>
      <c r="J95" s="200">
        <f>(IF(I95&gt;=$E95,0,IF(I95=0,0,IF(I95&lt;$C95,2,IF(I95&gt;=$C95,1,IF(I95&lt;=$D95,1))))))</f>
        <v>0</v>
      </c>
      <c r="K95" s="200">
        <f>'Lab Results - U.S.'!$I$24</f>
        <v>0</v>
      </c>
      <c r="L95" s="200">
        <f>(IF(K95&gt;=$E95,0,IF(K95=0,0,IF(K95&lt;$C95,2,IF(K95&gt;=$C95,1,IF(K95&lt;=$D95,1))))))</f>
        <v>0</v>
      </c>
      <c r="M95" s="200">
        <f>'Lab Results - U.S.'!$J$24</f>
        <v>0</v>
      </c>
      <c r="N95" s="200">
        <f>(IF(M95&gt;=$E95,0,IF(M95=0,0,IF(M95&lt;$C95,2,IF(M95&gt;=$C95,1,IF(M95&lt;=$D95,1))))))</f>
        <v>0</v>
      </c>
      <c r="O95" s="200">
        <f>'Lab Results - U.S.'!$K$24</f>
        <v>0</v>
      </c>
      <c r="P95" s="200">
        <f>(IF(O95&gt;=$E95,0,IF(O95=0,0,IF(O95&lt;$C95,2,IF(O95&gt;=$C95,1,IF(O95&lt;=$D95,1))))))</f>
        <v>0</v>
      </c>
      <c r="Q95" s="200">
        <f>'Lab Results - U.S.'!$L$24</f>
        <v>0</v>
      </c>
      <c r="R95" s="200">
        <f>(IF(Q95&gt;=$E95,0,IF(Q95=0,0,IF(Q95&lt;$C95,2,IF(Q95&gt;=$C95,1,IF(Q95&lt;=$D95,1))))))</f>
        <v>0</v>
      </c>
      <c r="S95" s="200">
        <f>'Lab Results - U.S.'!$M$24</f>
        <v>0</v>
      </c>
      <c r="T95" s="200">
        <f>(IF(S95&gt;=$E95,0,IF(S95=0,0,IF(S95&lt;$C95,2,IF(S95&gt;=$C95,1,IF(S95&lt;=$D95,1))))))</f>
        <v>0</v>
      </c>
      <c r="U95" s="200">
        <f>'Lab Results - U.S.'!$N$24</f>
        <v>0</v>
      </c>
      <c r="V95" s="200">
        <f>(IF(U95&gt;=$E95,0,IF(U95=0,0,IF(U95&lt;$C95,2,IF(U95&gt;=$C95,1,IF(U95&lt;=$D95,1))))))</f>
        <v>0</v>
      </c>
      <c r="W95" s="200">
        <f>'Lab Results - U.S.'!$O$24</f>
        <v>0</v>
      </c>
      <c r="X95" s="200">
        <f>(IF(W95&gt;=$E95,0,IF(W95=0,0,IF(W95&lt;$C95,2,IF(W95&gt;=$C95,1,IF(W95&lt;=$D95,1))))))</f>
        <v>0</v>
      </c>
      <c r="Y95" s="200">
        <f>'Lab Results - U.S.'!$P$24</f>
        <v>0</v>
      </c>
      <c r="Z95" s="200">
        <f>(IF(Y95&gt;=$E95,0,IF(Y95=0,0,IF(Y95&lt;$C95,2,IF(Y95&gt;=$C95,1,IF(Y95&lt;=$D95,1))))))</f>
        <v>0</v>
      </c>
      <c r="AA95" s="200">
        <f>'Lab Results - U.S.'!$Q$24</f>
        <v>0</v>
      </c>
      <c r="AB95" s="200">
        <f>(IF(AA95&gt;=$E95,0,IF(AA95=0,0,IF(AA95&lt;$C95,2,IF(AA95&gt;=$C95,1,IF(AA95&lt;=$D95,1))))))</f>
        <v>0</v>
      </c>
      <c r="AC95" s="200">
        <f>'Lab Results - U.S.'!$R$24</f>
        <v>0</v>
      </c>
      <c r="AD95" s="223">
        <f>(IF(AC95&gt;=$E95,0,IF(AC95=0,0,IF(AC95&lt;$C95,2,IF(AC95&gt;=$C95,1,IF(AC95&lt;=$D95,1))))))</f>
        <v>0</v>
      </c>
    </row>
    <row r="96" spans="1:30" ht="15.75" customHeight="1" x14ac:dyDescent="0.2">
      <c r="A96" s="226" t="s">
        <v>1941</v>
      </c>
      <c r="B96" s="204" t="s">
        <v>1942</v>
      </c>
      <c r="C96" s="205">
        <v>2</v>
      </c>
      <c r="D96" s="205">
        <v>3.8</v>
      </c>
      <c r="E96" s="205">
        <v>2.4</v>
      </c>
      <c r="F96" s="205">
        <v>2.8</v>
      </c>
      <c r="G96" s="206">
        <f>'Lab Results - U.S.'!$G$24</f>
        <v>0</v>
      </c>
      <c r="H96" s="207">
        <f t="shared" ref="H96:H107" si="36">(IF(AND(G96&gt;=$E96,G96&lt;=$F96),0,IF(G96=0,0,IF(G96&lt;$C96,0,IF(G96&gt;$D96,2,IF(G96&gt;=$C96,1,IF(G96&lt;=$D96,1)))))))</f>
        <v>0</v>
      </c>
      <c r="I96" s="206">
        <f>'Lab Results - U.S.'!$H$24</f>
        <v>0</v>
      </c>
      <c r="J96" s="207">
        <f t="shared" ref="J96:J101" si="37">(IF(AND(I96&gt;=$E96,I96&lt;=$F96),0,IF(I96=0,0,IF(I96&lt;$C96,0,IF(I96&gt;$D96,2,IF(I96&gt;=$C96,1,IF(I96&lt;=$D96,1)))))))</f>
        <v>0</v>
      </c>
      <c r="K96" s="206">
        <f>'Lab Results - U.S.'!$I$24</f>
        <v>0</v>
      </c>
      <c r="L96" s="207">
        <f t="shared" ref="L96:L101" si="38">(IF(AND(K96&gt;=$E96,K96&lt;=$F96),0,IF(K96=0,0,IF(K96&lt;$C96,0,IF(K96&gt;$D96,2,IF(K96&gt;=$C96,1,IF(K96&lt;=$D96,1)))))))</f>
        <v>0</v>
      </c>
      <c r="M96" s="206">
        <f>'Lab Results - U.S.'!$J$24</f>
        <v>0</v>
      </c>
      <c r="N96" s="207">
        <f t="shared" ref="N96:N101" si="39">(IF(AND(M96&gt;=$E96,M96&lt;=$F96),0,IF(M96=0,0,IF(M96&lt;$C96,0,IF(M96&gt;$D96,2,IF(M96&gt;=$C96,1,IF(M96&lt;=$D96,1)))))))</f>
        <v>0</v>
      </c>
      <c r="O96" s="206">
        <f>'Lab Results - U.S.'!$K$24</f>
        <v>0</v>
      </c>
      <c r="P96" s="207">
        <f t="shared" ref="P96:P101" si="40">(IF(AND(O96&gt;=$E96,O96&lt;=$F96),0,IF(O96=0,0,IF(O96&lt;$C96,0,IF(O96&gt;$D96,2,IF(O96&gt;=$C96,1,IF(O96&lt;=$D96,1)))))))</f>
        <v>0</v>
      </c>
      <c r="Q96" s="206">
        <f>'Lab Results - U.S.'!$L$24</f>
        <v>0</v>
      </c>
      <c r="R96" s="207">
        <f t="shared" ref="R96:R101" si="41">(IF(AND(Q96&gt;=$E96,Q96&lt;=$F96),0,IF(Q96=0,0,IF(Q96&lt;$C96,0,IF(Q96&gt;$D96,2,IF(Q96&gt;=$C96,1,IF(Q96&lt;=$D96,1)))))))</f>
        <v>0</v>
      </c>
      <c r="S96" s="206">
        <f>'Lab Results - U.S.'!$M$24</f>
        <v>0</v>
      </c>
      <c r="T96" s="207">
        <f t="shared" ref="T96:T101" si="42">(IF(AND(S96&gt;=$E96,S96&lt;=$F96),0,IF(S96=0,0,IF(S96&lt;$C96,0,IF(S96&gt;$D96,2,IF(S96&gt;=$C96,1,IF(S96&lt;=$D96,1)))))))</f>
        <v>0</v>
      </c>
      <c r="U96" s="206">
        <f>'Lab Results - U.S.'!$N$24</f>
        <v>0</v>
      </c>
      <c r="V96" s="207">
        <f t="shared" ref="V96:V101" si="43">(IF(AND(U96&gt;=$E96,U96&lt;=$F96),0,IF(U96=0,0,IF(U96&lt;$C96,0,IF(U96&gt;$D96,2,IF(U96&gt;=$C96,1,IF(U96&lt;=$D96,1)))))))</f>
        <v>0</v>
      </c>
      <c r="W96" s="206">
        <f>'Lab Results - U.S.'!$O$24</f>
        <v>0</v>
      </c>
      <c r="X96" s="207">
        <f t="shared" ref="X96:X101" si="44">(IF(AND(W96&gt;=$E96,W96&lt;=$F96),0,IF(W96=0,0,IF(W96&lt;$C96,0,IF(W96&gt;$D96,2,IF(W96&gt;=$C96,1,IF(W96&lt;=$D96,1)))))))</f>
        <v>0</v>
      </c>
      <c r="Y96" s="206">
        <f>'Lab Results - U.S.'!$P$24</f>
        <v>0</v>
      </c>
      <c r="Z96" s="207">
        <f t="shared" ref="Z96:Z101" si="45">(IF(AND(Y96&gt;=$E96,Y96&lt;=$F96),0,IF(Y96=0,0,IF(Y96&lt;$C96,0,IF(Y96&gt;$D96,2,IF(Y96&gt;=$C96,1,IF(Y96&lt;=$D96,1)))))))</f>
        <v>0</v>
      </c>
      <c r="AA96" s="206">
        <f>'Lab Results - U.S.'!$Q$24</f>
        <v>0</v>
      </c>
      <c r="AB96" s="207">
        <f t="shared" ref="AB96:AB101" si="46">(IF(AND(AA96&gt;=$E96,AA96&lt;=$F96),0,IF(AA96=0,0,IF(AA96&lt;$C96,0,IF(AA96&gt;$D96,2,IF(AA96&gt;=$C96,1,IF(AA96&lt;=$D96,1)))))))</f>
        <v>0</v>
      </c>
      <c r="AC96" s="206">
        <f>'Lab Results - U.S.'!$R$24</f>
        <v>0</v>
      </c>
      <c r="AD96" s="227">
        <f t="shared" ref="AD96:AD101" si="47">(IF(AND(AC96&gt;=$E96,AC96&lt;=$F96),0,IF(AC96=0,0,IF(AC96&lt;$C96,0,IF(AC96&gt;$D96,2,IF(AC96&gt;=$C96,1,IF(AC96&lt;=$D96,1)))))))</f>
        <v>0</v>
      </c>
    </row>
    <row r="97" spans="1:30" ht="15.75" customHeight="1" x14ac:dyDescent="0.2">
      <c r="A97" s="226" t="s">
        <v>1943</v>
      </c>
      <c r="B97" s="204" t="s">
        <v>1944</v>
      </c>
      <c r="C97" s="205">
        <v>0.1</v>
      </c>
      <c r="D97" s="205">
        <v>1.5</v>
      </c>
      <c r="E97" s="205">
        <v>0.2</v>
      </c>
      <c r="F97" s="205">
        <v>1.2</v>
      </c>
      <c r="G97" s="206">
        <f>'Lab Results - U.S.'!$G$26</f>
        <v>0</v>
      </c>
      <c r="H97" s="207">
        <f t="shared" si="36"/>
        <v>0</v>
      </c>
      <c r="I97" s="206">
        <f>'Lab Results - U.S.'!$H$26</f>
        <v>0</v>
      </c>
      <c r="J97" s="207">
        <f t="shared" si="37"/>
        <v>0</v>
      </c>
      <c r="K97" s="206">
        <f>'Lab Results - U.S.'!$I$26</f>
        <v>0</v>
      </c>
      <c r="L97" s="207">
        <f t="shared" si="38"/>
        <v>0</v>
      </c>
      <c r="M97" s="206">
        <f>'Lab Results - U.S.'!$J$26</f>
        <v>0</v>
      </c>
      <c r="N97" s="207">
        <f t="shared" si="39"/>
        <v>0</v>
      </c>
      <c r="O97" s="206">
        <f>'Lab Results - U.S.'!$K$26</f>
        <v>0</v>
      </c>
      <c r="P97" s="207">
        <f t="shared" si="40"/>
        <v>0</v>
      </c>
      <c r="Q97" s="206">
        <f>'Lab Results - U.S.'!$L$26</f>
        <v>0</v>
      </c>
      <c r="R97" s="207">
        <f t="shared" si="41"/>
        <v>0</v>
      </c>
      <c r="S97" s="206">
        <f>'Lab Results - U.S.'!$M$26</f>
        <v>0</v>
      </c>
      <c r="T97" s="207">
        <f t="shared" si="42"/>
        <v>0</v>
      </c>
      <c r="U97" s="206">
        <f>'Lab Results - U.S.'!$N$26</f>
        <v>0</v>
      </c>
      <c r="V97" s="207">
        <f t="shared" si="43"/>
        <v>0</v>
      </c>
      <c r="W97" s="206">
        <f>'Lab Results - U.S.'!$O$26</f>
        <v>0</v>
      </c>
      <c r="X97" s="207">
        <f t="shared" si="44"/>
        <v>0</v>
      </c>
      <c r="Y97" s="206">
        <f>'Lab Results - U.S.'!$P$26</f>
        <v>0</v>
      </c>
      <c r="Z97" s="207">
        <f t="shared" si="45"/>
        <v>0</v>
      </c>
      <c r="AA97" s="206">
        <f>'Lab Results - U.S.'!$Q$26</f>
        <v>0</v>
      </c>
      <c r="AB97" s="207">
        <f t="shared" si="46"/>
        <v>0</v>
      </c>
      <c r="AC97" s="206">
        <f>'Lab Results - U.S.'!$R$26</f>
        <v>0</v>
      </c>
      <c r="AD97" s="227">
        <f t="shared" si="47"/>
        <v>0</v>
      </c>
    </row>
    <row r="98" spans="1:30" ht="15.75" customHeight="1" x14ac:dyDescent="0.2">
      <c r="A98" s="226" t="s">
        <v>1945</v>
      </c>
      <c r="B98" s="204" t="s">
        <v>1946</v>
      </c>
      <c r="C98" s="205">
        <v>27</v>
      </c>
      <c r="D98" s="205">
        <v>142</v>
      </c>
      <c r="E98" s="205">
        <v>70</v>
      </c>
      <c r="F98" s="205">
        <v>90</v>
      </c>
      <c r="G98" s="206">
        <f>'Lab Results - U.S.'!G$27</f>
        <v>0</v>
      </c>
      <c r="H98" s="207">
        <f t="shared" si="36"/>
        <v>0</v>
      </c>
      <c r="I98" s="206">
        <f>'Lab Results - U.S.'!H$27</f>
        <v>0</v>
      </c>
      <c r="J98" s="207">
        <f t="shared" si="37"/>
        <v>0</v>
      </c>
      <c r="K98" s="206">
        <f>'Lab Results - U.S.'!I$27</f>
        <v>0</v>
      </c>
      <c r="L98" s="207">
        <f t="shared" si="38"/>
        <v>0</v>
      </c>
      <c r="M98" s="206">
        <f>'Lab Results - U.S.'!$J$27</f>
        <v>0</v>
      </c>
      <c r="N98" s="207">
        <f t="shared" si="39"/>
        <v>0</v>
      </c>
      <c r="O98" s="206">
        <f>'Lab Results - U.S.'!K$27</f>
        <v>0</v>
      </c>
      <c r="P98" s="207">
        <f t="shared" si="40"/>
        <v>0</v>
      </c>
      <c r="Q98" s="206">
        <f>'Lab Results - U.S.'!L$27</f>
        <v>0</v>
      </c>
      <c r="R98" s="207">
        <f t="shared" si="41"/>
        <v>0</v>
      </c>
      <c r="S98" s="206">
        <f>'Lab Results - U.S.'!M$27</f>
        <v>0</v>
      </c>
      <c r="T98" s="207">
        <f t="shared" si="42"/>
        <v>0</v>
      </c>
      <c r="U98" s="206">
        <f>'Lab Results - U.S.'!N$27</f>
        <v>0</v>
      </c>
      <c r="V98" s="207">
        <f t="shared" si="43"/>
        <v>0</v>
      </c>
      <c r="W98" s="206">
        <f>'Lab Results - U.S.'!O$27</f>
        <v>0</v>
      </c>
      <c r="X98" s="207">
        <f t="shared" si="44"/>
        <v>0</v>
      </c>
      <c r="Y98" s="206">
        <f>'Lab Results - U.S.'!P$27</f>
        <v>0</v>
      </c>
      <c r="Z98" s="207">
        <f t="shared" si="45"/>
        <v>0</v>
      </c>
      <c r="AA98" s="206">
        <f>'Lab Results - U.S.'!Q$27</f>
        <v>0</v>
      </c>
      <c r="AB98" s="207">
        <f t="shared" si="46"/>
        <v>0</v>
      </c>
      <c r="AC98" s="206">
        <f>'Lab Results - U.S.'!R$27</f>
        <v>0</v>
      </c>
      <c r="AD98" s="227">
        <f t="shared" si="47"/>
        <v>0</v>
      </c>
    </row>
    <row r="99" spans="1:30" ht="15.75" customHeight="1" x14ac:dyDescent="0.2">
      <c r="A99" s="226" t="s">
        <v>1947</v>
      </c>
      <c r="B99" s="204" t="s">
        <v>1948</v>
      </c>
      <c r="C99" s="205">
        <v>89</v>
      </c>
      <c r="D99" s="205">
        <v>215</v>
      </c>
      <c r="E99" s="205">
        <v>140</v>
      </c>
      <c r="F99" s="205">
        <v>180</v>
      </c>
      <c r="G99" s="206">
        <f>'Lab Results - U.S.'!$G$28</f>
        <v>0</v>
      </c>
      <c r="H99" s="207">
        <f t="shared" si="36"/>
        <v>0</v>
      </c>
      <c r="I99" s="206">
        <f>'Lab Results - U.S.'!$H$28</f>
        <v>0</v>
      </c>
      <c r="J99" s="207">
        <f t="shared" si="37"/>
        <v>0</v>
      </c>
      <c r="K99" s="206">
        <f>'Lab Results - U.S.'!$I$28</f>
        <v>0</v>
      </c>
      <c r="L99" s="207">
        <f t="shared" si="38"/>
        <v>0</v>
      </c>
      <c r="M99" s="206">
        <f>'Lab Results - U.S.'!$J$28</f>
        <v>0</v>
      </c>
      <c r="N99" s="207">
        <f t="shared" si="39"/>
        <v>0</v>
      </c>
      <c r="O99" s="206">
        <f>'Lab Results - U.S.'!$K$28</f>
        <v>0</v>
      </c>
      <c r="P99" s="207">
        <f t="shared" si="40"/>
        <v>0</v>
      </c>
      <c r="Q99" s="206">
        <f>'Lab Results - U.S.'!$L$28</f>
        <v>0</v>
      </c>
      <c r="R99" s="207">
        <f t="shared" si="41"/>
        <v>0</v>
      </c>
      <c r="S99" s="206">
        <f>'Lab Results - U.S.'!$M$28</f>
        <v>0</v>
      </c>
      <c r="T99" s="207">
        <f t="shared" si="42"/>
        <v>0</v>
      </c>
      <c r="U99" s="206">
        <f>'Lab Results - U.S.'!$N$28</f>
        <v>0</v>
      </c>
      <c r="V99" s="207">
        <f t="shared" si="43"/>
        <v>0</v>
      </c>
      <c r="W99" s="206">
        <f>'Lab Results - U.S.'!$O$28</f>
        <v>0</v>
      </c>
      <c r="X99" s="207">
        <f t="shared" si="44"/>
        <v>0</v>
      </c>
      <c r="Y99" s="206">
        <f>'Lab Results - U.S.'!$P$28</f>
        <v>0</v>
      </c>
      <c r="Z99" s="207">
        <f t="shared" si="45"/>
        <v>0</v>
      </c>
      <c r="AA99" s="206">
        <f>'Lab Results - U.S.'!$Q$28</f>
        <v>0</v>
      </c>
      <c r="AB99" s="207">
        <f t="shared" si="46"/>
        <v>0</v>
      </c>
      <c r="AC99" s="206">
        <f>'Lab Results - U.S.'!$R$28</f>
        <v>0</v>
      </c>
      <c r="AD99" s="227">
        <f t="shared" si="47"/>
        <v>0</v>
      </c>
    </row>
    <row r="100" spans="1:30" ht="15.75" customHeight="1" x14ac:dyDescent="0.2">
      <c r="A100" s="226" t="s">
        <v>1949</v>
      </c>
      <c r="B100" s="204" t="s">
        <v>1950</v>
      </c>
      <c r="C100" s="205">
        <v>1</v>
      </c>
      <c r="D100" s="205">
        <v>45</v>
      </c>
      <c r="E100" s="205">
        <v>10</v>
      </c>
      <c r="F100" s="205">
        <v>26</v>
      </c>
      <c r="G100" s="206">
        <f>'Lab Results - U.S.'!$G$29</f>
        <v>0</v>
      </c>
      <c r="H100" s="207">
        <f t="shared" si="36"/>
        <v>0</v>
      </c>
      <c r="I100" s="206">
        <f>'Lab Results - U.S.'!$H$29</f>
        <v>0</v>
      </c>
      <c r="J100" s="207">
        <f t="shared" si="37"/>
        <v>0</v>
      </c>
      <c r="K100" s="206">
        <f>'Lab Results - U.S.'!$I$29</f>
        <v>0</v>
      </c>
      <c r="L100" s="207">
        <f t="shared" si="38"/>
        <v>0</v>
      </c>
      <c r="M100" s="206">
        <f>'Lab Results - U.S.'!$J$29</f>
        <v>0</v>
      </c>
      <c r="N100" s="207">
        <f t="shared" si="39"/>
        <v>0</v>
      </c>
      <c r="O100" s="206">
        <f>'Lab Results - U.S.'!$K$29</f>
        <v>0</v>
      </c>
      <c r="P100" s="207">
        <f t="shared" si="40"/>
        <v>0</v>
      </c>
      <c r="Q100" s="206">
        <f>'Lab Results - U.S.'!$L$29</f>
        <v>0</v>
      </c>
      <c r="R100" s="207">
        <f t="shared" si="41"/>
        <v>0</v>
      </c>
      <c r="S100" s="206">
        <f>'Lab Results - U.S.'!$M$29</f>
        <v>0</v>
      </c>
      <c r="T100" s="207">
        <f t="shared" si="42"/>
        <v>0</v>
      </c>
      <c r="U100" s="206">
        <f>'Lab Results - U.S.'!$N$29</f>
        <v>0</v>
      </c>
      <c r="V100" s="207">
        <f t="shared" si="43"/>
        <v>0</v>
      </c>
      <c r="W100" s="206">
        <f>'Lab Results - U.S.'!$O$29</f>
        <v>0</v>
      </c>
      <c r="X100" s="207">
        <f t="shared" si="44"/>
        <v>0</v>
      </c>
      <c r="Y100" s="206">
        <f>'Lab Results - U.S.'!$P$29</f>
        <v>0</v>
      </c>
      <c r="Z100" s="207">
        <f t="shared" si="45"/>
        <v>0</v>
      </c>
      <c r="AA100" s="206">
        <f>'Lab Results - U.S.'!$Q$29</f>
        <v>0</v>
      </c>
      <c r="AB100" s="207">
        <f t="shared" si="46"/>
        <v>0</v>
      </c>
      <c r="AC100" s="206">
        <f>'Lab Results - U.S.'!$R$29</f>
        <v>0</v>
      </c>
      <c r="AD100" s="227">
        <f t="shared" si="47"/>
        <v>0</v>
      </c>
    </row>
    <row r="101" spans="1:30" ht="15.75" customHeight="1" x14ac:dyDescent="0.2">
      <c r="A101" s="226" t="s">
        <v>1951</v>
      </c>
      <c r="B101" s="204" t="s">
        <v>1952</v>
      </c>
      <c r="C101" s="205">
        <v>40</v>
      </c>
      <c r="D101" s="205">
        <v>180</v>
      </c>
      <c r="E101" s="205">
        <v>85</v>
      </c>
      <c r="F101" s="205">
        <v>130</v>
      </c>
      <c r="G101" s="206">
        <f>'Lab Results - U.S.'!$G$32</f>
        <v>0</v>
      </c>
      <c r="H101" s="207">
        <f t="shared" si="36"/>
        <v>0</v>
      </c>
      <c r="I101" s="206">
        <f>'Lab Results - U.S.'!$H$32</f>
        <v>0</v>
      </c>
      <c r="J101" s="207">
        <f t="shared" si="37"/>
        <v>0</v>
      </c>
      <c r="K101" s="206">
        <f>'Lab Results - U.S.'!$I$32</f>
        <v>0</v>
      </c>
      <c r="L101" s="207">
        <f t="shared" si="38"/>
        <v>0</v>
      </c>
      <c r="M101" s="206">
        <f>'Lab Results - U.S.'!$J$30</f>
        <v>0</v>
      </c>
      <c r="N101" s="207">
        <f t="shared" si="39"/>
        <v>0</v>
      </c>
      <c r="O101" s="206">
        <f>'Lab Results - U.S.'!$K$32</f>
        <v>0</v>
      </c>
      <c r="P101" s="207">
        <f t="shared" si="40"/>
        <v>0</v>
      </c>
      <c r="Q101" s="206">
        <f>'Lab Results - U.S.'!$L$32</f>
        <v>0</v>
      </c>
      <c r="R101" s="207">
        <f t="shared" si="41"/>
        <v>0</v>
      </c>
      <c r="S101" s="206">
        <f>'Lab Results - U.S.'!$M$32</f>
        <v>0</v>
      </c>
      <c r="T101" s="207">
        <f t="shared" si="42"/>
        <v>0</v>
      </c>
      <c r="U101" s="206">
        <f>'Lab Results - U.S.'!$N$32</f>
        <v>0</v>
      </c>
      <c r="V101" s="207">
        <f t="shared" si="43"/>
        <v>0</v>
      </c>
      <c r="W101" s="206">
        <f>'Lab Results - U.S.'!$O$32</f>
        <v>0</v>
      </c>
      <c r="X101" s="207">
        <f t="shared" si="44"/>
        <v>0</v>
      </c>
      <c r="Y101" s="206">
        <f>'Lab Results - U.S.'!$P$32</f>
        <v>0</v>
      </c>
      <c r="Z101" s="207">
        <f t="shared" si="45"/>
        <v>0</v>
      </c>
      <c r="AA101" s="206">
        <f>'Lab Results - U.S.'!$Q$32</f>
        <v>0</v>
      </c>
      <c r="AB101" s="207">
        <f t="shared" si="46"/>
        <v>0</v>
      </c>
      <c r="AC101" s="206">
        <f>'Lab Results - U.S.'!$R$32</f>
        <v>0</v>
      </c>
      <c r="AD101" s="227">
        <f t="shared" si="47"/>
        <v>0</v>
      </c>
    </row>
    <row r="102" spans="1:30" ht="15.75" customHeight="1" x14ac:dyDescent="0.2">
      <c r="A102" s="222" t="s">
        <v>1953</v>
      </c>
      <c r="B102" s="198" t="s">
        <v>1954</v>
      </c>
      <c r="C102" s="199">
        <v>0.1</v>
      </c>
      <c r="D102" s="199">
        <v>200</v>
      </c>
      <c r="E102" s="199">
        <v>150</v>
      </c>
      <c r="F102" s="199">
        <v>200</v>
      </c>
      <c r="G102" s="200">
        <f>'Lab Results - U.S.'!G33</f>
        <v>0</v>
      </c>
      <c r="H102" s="200">
        <f t="shared" si="36"/>
        <v>0</v>
      </c>
      <c r="I102" s="200">
        <f>'Lab Results - U.S.'!H33</f>
        <v>0</v>
      </c>
      <c r="J102" s="200">
        <f>(IF(I102&gt;=$E102,0,IF(I102=0,0,IF(I102&lt;$C102,2,IF(I102&gt;=$C102,1,IF(I102&lt;=$D102,1))))))</f>
        <v>0</v>
      </c>
      <c r="K102" s="200">
        <f>'Lab Results - U.S.'!I33</f>
        <v>0</v>
      </c>
      <c r="L102" s="200">
        <f>(IF(K102&gt;=$E102,0,IF(K102=0,0,IF(K102&lt;$C102,2,IF(K102&gt;=$C102,1,IF(K102&lt;=$D102,1))))))</f>
        <v>0</v>
      </c>
      <c r="M102" s="200">
        <f>'Lab Results - U.S.'!J33</f>
        <v>0</v>
      </c>
      <c r="N102" s="200">
        <f>(IF(M102&gt;=$E102,0,IF(M102=0,0,IF(M102&lt;$C102,2,IF(M102&gt;=$C102,1,IF(M102&lt;=$D102,1))))))</f>
        <v>0</v>
      </c>
      <c r="O102" s="200">
        <f>'Lab Results - U.S.'!K33</f>
        <v>0</v>
      </c>
      <c r="P102" s="200">
        <f>(IF(O102&gt;=$E102,0,IF(O102=0,0,IF(O102&lt;$C102,2,IF(O102&gt;=$C102,1,IF(O102&lt;=$D102,1))))))</f>
        <v>0</v>
      </c>
      <c r="Q102" s="200">
        <f>'Lab Results - U.S.'!L33</f>
        <v>0</v>
      </c>
      <c r="R102" s="200">
        <f>(IF(Q102&gt;=$E102,0,IF(Q102=0,0,IF(Q102&lt;$C102,2,IF(Q102&gt;=$C102,1,IF(Q102&lt;=$D102,1))))))</f>
        <v>0</v>
      </c>
      <c r="S102" s="200">
        <f>'Lab Results - U.S.'!M33</f>
        <v>0</v>
      </c>
      <c r="T102" s="200">
        <f>(IF(S102&gt;=$E102,0,IF(S102=0,0,IF(S102&lt;$C102,2,IF(S102&gt;=$C102,1,IF(S102&lt;=$D102,1))))))</f>
        <v>0</v>
      </c>
      <c r="U102" s="200">
        <f>'Lab Results - U.S.'!N33</f>
        <v>0</v>
      </c>
      <c r="V102" s="200">
        <f>(IF(U102&gt;=$E102,0,IF(U102=0,0,IF(U102&lt;$C102,2,IF(U102&gt;=$C102,1,IF(U102&lt;=$D102,1))))))</f>
        <v>0</v>
      </c>
      <c r="W102" s="200">
        <f>'Lab Results - U.S.'!O33</f>
        <v>0</v>
      </c>
      <c r="X102" s="200">
        <f>(IF(W102&gt;=$E102,0,IF(W102=0,0,IF(W102&lt;$C102,2,IF(W102&gt;=$C102,1,IF(W102&lt;=$D102,1))))))</f>
        <v>0</v>
      </c>
      <c r="Y102" s="200">
        <f>'Lab Results - U.S.'!P33</f>
        <v>0</v>
      </c>
      <c r="Z102" s="200">
        <f>(IF(Y102&gt;=$E102,0,IF(Y102=0,0,IF(Y102&lt;$C102,2,IF(Y102&gt;=$C102,1,IF(Y102&lt;=$D102,1))))))</f>
        <v>0</v>
      </c>
      <c r="AA102" s="200">
        <f>'Lab Results - U.S.'!Q33</f>
        <v>0</v>
      </c>
      <c r="AB102" s="200">
        <f>(IF(AA102&gt;=$E102,0,IF(AA102=0,0,IF(AA102&lt;$C102,2,IF(AA102&gt;=$C102,1,IF(AA102&lt;=$D102,1))))))</f>
        <v>0</v>
      </c>
      <c r="AC102" s="200">
        <f>'Lab Results - U.S.'!R33</f>
        <v>0</v>
      </c>
      <c r="AD102" s="223">
        <f>(IF(AC102&gt;=$E102,0,IF(AC102=0,0,IF(AC102&lt;$C102,2,IF(AC102&gt;=$C102,1,IF(AC102&lt;=$D102,1))))))</f>
        <v>0</v>
      </c>
    </row>
    <row r="103" spans="1:30" ht="15.75" customHeight="1" x14ac:dyDescent="0.2">
      <c r="A103" s="222" t="s">
        <v>1955</v>
      </c>
      <c r="B103" s="198" t="s">
        <v>1956</v>
      </c>
      <c r="C103" s="199">
        <v>1</v>
      </c>
      <c r="D103" s="199">
        <v>130</v>
      </c>
      <c r="E103" s="199">
        <v>10</v>
      </c>
      <c r="F103" s="199">
        <v>99</v>
      </c>
      <c r="G103" s="200">
        <f>'Lab Results - U.S.'!G36</f>
        <v>0</v>
      </c>
      <c r="H103" s="200">
        <f t="shared" si="36"/>
        <v>0</v>
      </c>
      <c r="I103" s="200">
        <f>'Lab Results - U.S.'!H36</f>
        <v>0</v>
      </c>
      <c r="J103" s="200">
        <f>(IF(I103&gt;=$E103,0,IF(I103=0,0,IF(I103&lt;$C103,2,IF(I103&gt;=$C103,1,IF(I103&lt;=$D103,1))))))</f>
        <v>0</v>
      </c>
      <c r="K103" s="200">
        <f>'Lab Results - U.S.'!I36</f>
        <v>0</v>
      </c>
      <c r="L103" s="200">
        <f>(IF(K103&gt;=$E103,0,IF(K103=0,0,IF(K103&lt;$C103,2,IF(K103&gt;=$C103,1,IF(K103&lt;=$D103,1))))))</f>
        <v>0</v>
      </c>
      <c r="M103" s="200">
        <f>'Lab Results - U.S.'!J36</f>
        <v>0</v>
      </c>
      <c r="N103" s="200">
        <f>(IF(M103&gt;=$E103,0,IF(M103=0,0,IF(M103&lt;$C103,2,IF(M103&gt;=$C103,1,IF(M103&lt;=$D103,1))))))</f>
        <v>0</v>
      </c>
      <c r="O103" s="200">
        <f>'Lab Results - U.S.'!K36</f>
        <v>0</v>
      </c>
      <c r="P103" s="200">
        <f>(IF(O103&gt;=$E103,0,IF(O103=0,0,IF(O103&lt;$C103,2,IF(O103&gt;=$C103,1,IF(O103&lt;=$D103,1))))))</f>
        <v>0</v>
      </c>
      <c r="Q103" s="200">
        <f>'Lab Results - U.S.'!L36</f>
        <v>0</v>
      </c>
      <c r="R103" s="200">
        <f>(IF(Q103&gt;=$E103,0,IF(Q103=0,0,IF(Q103&lt;$C103,2,IF(Q103&gt;=$C103,1,IF(Q103&lt;=$D103,1))))))</f>
        <v>0</v>
      </c>
      <c r="S103" s="200">
        <f>'Lab Results - U.S.'!M36</f>
        <v>0</v>
      </c>
      <c r="T103" s="200">
        <f>(IF(S103&gt;=$E103,0,IF(S103=0,0,IF(S103&lt;$C103,2,IF(S103&gt;=$C103,1,IF(S103&lt;=$D103,1))))))</f>
        <v>0</v>
      </c>
      <c r="U103" s="200">
        <f>'Lab Results - U.S.'!N36</f>
        <v>0</v>
      </c>
      <c r="V103" s="200">
        <f>(IF(U103&gt;=$E103,0,IF(U103=0,0,IF(U103&lt;$C103,2,IF(U103&gt;=$C103,1,IF(U103&lt;=$D103,1))))))</f>
        <v>0</v>
      </c>
      <c r="W103" s="200">
        <f>'Lab Results - U.S.'!O36</f>
        <v>0</v>
      </c>
      <c r="X103" s="200">
        <f>(IF(W103&gt;=$E103,0,IF(W103=0,0,IF(W103&lt;$C103,2,IF(W103&gt;=$C103,1,IF(W103&lt;=$D103,1))))))</f>
        <v>0</v>
      </c>
      <c r="Y103" s="200">
        <f>'Lab Results - U.S.'!P36</f>
        <v>0</v>
      </c>
      <c r="Z103" s="200">
        <f>(IF(Y103&gt;=$E103,0,IF(Y103=0,0,IF(Y103&lt;$C103,2,IF(Y103&gt;=$C103,1,IF(Y103&lt;=$D103,1))))))</f>
        <v>0</v>
      </c>
      <c r="AA103" s="200">
        <f>'Lab Results - U.S.'!Q36</f>
        <v>0</v>
      </c>
      <c r="AB103" s="200">
        <f>(IF(AA103&gt;=$E103,0,IF(AA103=0,0,IF(AA103&lt;$C103,2,IF(AA103&gt;=$C103,1,IF(AA103&lt;=$D103,1))))))</f>
        <v>0</v>
      </c>
      <c r="AC103" s="200">
        <f>'Lab Results - U.S.'!R36</f>
        <v>0</v>
      </c>
      <c r="AD103" s="223">
        <f>(IF(AC103&gt;=$E103,0,IF(AC103=0,0,IF(AC103&lt;$C103,2,IF(AC103&gt;=$C103,1,IF(AC103&lt;=$D103,1))))))</f>
        <v>0</v>
      </c>
    </row>
    <row r="104" spans="1:30" ht="15.75" customHeight="1" x14ac:dyDescent="0.2">
      <c r="A104" s="226" t="s">
        <v>1957</v>
      </c>
      <c r="B104" s="204" t="s">
        <v>1958</v>
      </c>
      <c r="C104" s="205">
        <v>40</v>
      </c>
      <c r="D104" s="205">
        <v>110</v>
      </c>
      <c r="E104" s="205">
        <v>55</v>
      </c>
      <c r="F104" s="205">
        <v>110</v>
      </c>
      <c r="G104" s="206">
        <f>'Lab Results - U.S.'!G35</f>
        <v>0</v>
      </c>
      <c r="H104" s="207">
        <f t="shared" si="36"/>
        <v>0</v>
      </c>
      <c r="I104" s="206">
        <f>'Lab Results - U.S.'!H35</f>
        <v>0</v>
      </c>
      <c r="J104" s="207">
        <f>(IF(AND(I104&gt;=$E104,I104&lt;=$F104),0,IF(I104=0,0,IF(I104&lt;$C104,0,IF(I104&gt;$D104,2,IF(I104&gt;=$C104,1,IF(I104&lt;=$D104,1)))))))</f>
        <v>0</v>
      </c>
      <c r="K104" s="206">
        <f>'Lab Results - U.S.'!I35</f>
        <v>0</v>
      </c>
      <c r="L104" s="207">
        <f>(IF(AND(K104&gt;=$E104,K104&lt;=$F104),0,IF(K104=0,0,IF(K104&lt;$C104,0,IF(K104&gt;$D104,2,IF(K104&gt;=$C104,1,IF(K104&lt;=$D104,1)))))))</f>
        <v>0</v>
      </c>
      <c r="M104" s="206">
        <f>'Lab Results - U.S.'!J35</f>
        <v>0</v>
      </c>
      <c r="N104" s="207">
        <f>(IF(AND(M104&gt;=$E104,M104&lt;=$F104),0,IF(M104=0,0,IF(M104&lt;$C104,0,IF(M104&gt;$D104,2,IF(M104&gt;=$C104,1,IF(M104&lt;=$D104,1)))))))</f>
        <v>0</v>
      </c>
      <c r="O104" s="206">
        <f>'Lab Results - U.S.'!K35</f>
        <v>0</v>
      </c>
      <c r="P104" s="207">
        <f>(IF(AND(O104&gt;=$E104,O104&lt;=$F104),0,IF(O104=0,0,IF(O104&lt;$C104,0,IF(O104&gt;$D104,2,IF(O104&gt;=$C104,1,IF(O104&lt;=$D104,1)))))))</f>
        <v>0</v>
      </c>
      <c r="Q104" s="206">
        <f>'Lab Results - U.S.'!L35</f>
        <v>0</v>
      </c>
      <c r="R104" s="207">
        <f>(IF(AND(Q104&gt;=$E104,Q104&lt;=$F104),0,IF(Q104=0,0,IF(Q104&lt;$C104,0,IF(Q104&gt;$D104,2,IF(Q104&gt;=$C104,1,IF(Q104&lt;=$D104,1)))))))</f>
        <v>0</v>
      </c>
      <c r="S104" s="206">
        <f>'Lab Results - U.S.'!M35</f>
        <v>0</v>
      </c>
      <c r="T104" s="207">
        <f>(IF(AND(S104&gt;=$E104,S104&lt;=$F104),0,IF(S104=0,0,IF(S104&lt;$C104,0,IF(S104&gt;$D104,2,IF(S104&gt;=$C104,1,IF(S104&lt;=$D104,1)))))))</f>
        <v>0</v>
      </c>
      <c r="U104" s="206">
        <f>'Lab Results - U.S.'!N35</f>
        <v>0</v>
      </c>
      <c r="V104" s="207">
        <f>(IF(AND(U104&gt;=$E104,U104&lt;=$F104),0,IF(U104=0,0,IF(U104&lt;$C104,0,IF(U104&gt;$D104,2,IF(U104&gt;=$C104,1,IF(U104&lt;=$D104,1)))))))</f>
        <v>0</v>
      </c>
      <c r="W104" s="206">
        <f>'Lab Results - U.S.'!O35</f>
        <v>0</v>
      </c>
      <c r="X104" s="207">
        <f>(IF(AND(W104&gt;=$E104,W104&lt;=$F104),0,IF(W104=0,0,IF(W104&lt;$C104,0,IF(W104&gt;$D104,2,IF(W104&gt;=$C104,1,IF(W104&lt;=$D104,1)))))))</f>
        <v>0</v>
      </c>
      <c r="Y104" s="206">
        <f>'Lab Results - U.S.'!P35</f>
        <v>0</v>
      </c>
      <c r="Z104" s="207">
        <f>(IF(AND(Y104&gt;=$E104,Y104&lt;=$F104),0,IF(Y104=0,0,IF(Y104&lt;$C104,0,IF(Y104&gt;$D104,2,IF(Y104&gt;=$C104,1,IF(Y104&lt;=$D104,1)))))))</f>
        <v>0</v>
      </c>
      <c r="AA104" s="206">
        <f>'Lab Results - U.S.'!Q35</f>
        <v>0</v>
      </c>
      <c r="AB104" s="207">
        <f>(IF(AND(AA104&gt;=$E104,AA104&lt;=$F104),0,IF(AA104=0,0,IF(AA104&lt;$C104,0,IF(AA104&gt;$D104,2,IF(AA104&gt;=$C104,1,IF(AA104&lt;=$D104,1)))))))</f>
        <v>0</v>
      </c>
      <c r="AC104" s="206">
        <f>'Lab Results - U.S.'!R35</f>
        <v>0</v>
      </c>
      <c r="AD104" s="227">
        <f>(IF(AND(AC104&gt;=$E104,AC104&lt;=$F104),0,IF(AC104=0,0,IF(AC104&lt;$C104,0,IF(AC104&gt;$D104,2,IF(AC104&gt;=$C104,1,IF(AC104&lt;=$D104,1)))))))</f>
        <v>0</v>
      </c>
    </row>
    <row r="105" spans="1:30" ht="15.75" customHeight="1" x14ac:dyDescent="0.2">
      <c r="A105" s="226" t="s">
        <v>1959</v>
      </c>
      <c r="B105" s="204" t="s">
        <v>1960</v>
      </c>
      <c r="C105" s="205">
        <v>36</v>
      </c>
      <c r="D105" s="205">
        <v>48.2</v>
      </c>
      <c r="E105" s="205">
        <v>37</v>
      </c>
      <c r="F105" s="205">
        <v>44</v>
      </c>
      <c r="G105" s="206">
        <f>'Lab Results - U.S.'!G49</f>
        <v>0</v>
      </c>
      <c r="H105" s="207">
        <f t="shared" si="36"/>
        <v>0</v>
      </c>
      <c r="I105" s="206">
        <f>'Lab Results - U.S.'!H49</f>
        <v>0</v>
      </c>
      <c r="J105" s="207">
        <f>(IF(AND(I105&gt;=$E105,I105&lt;=$F105),0,IF(I105=0,0,IF(I105&lt;$C105,0,IF(I105&gt;$D105,2,IF(I105&gt;=$C105,1,IF(I105&lt;=$D105,1)))))))</f>
        <v>0</v>
      </c>
      <c r="K105" s="206">
        <f>'Lab Results - U.S.'!I49</f>
        <v>0</v>
      </c>
      <c r="L105" s="207">
        <f>(IF(AND(K105&gt;=$E105,K105&lt;=$F105),0,IF(K105=0,0,IF(K105&lt;$C105,0,IF(K105&gt;$D105,2,IF(K105&gt;=$C105,1,IF(K105&lt;=$D105,1)))))))</f>
        <v>0</v>
      </c>
      <c r="M105" s="206">
        <f>'Lab Results - U.S.'!J49</f>
        <v>0</v>
      </c>
      <c r="N105" s="207">
        <f>(IF(AND(M105&gt;=$E105,M105&lt;=$F105),0,IF(M105=0,0,IF(M105&lt;$C105,0,IF(M105&gt;$D105,2,IF(M105&gt;=$C105,1,IF(M105&lt;=$D105,1)))))))</f>
        <v>0</v>
      </c>
      <c r="O105" s="206">
        <f>'Lab Results - U.S.'!K49</f>
        <v>0</v>
      </c>
      <c r="P105" s="207">
        <f>(IF(AND(O105&gt;=$E105,O105&lt;=$F105),0,IF(O105=0,0,IF(O105&lt;$C105,0,IF(O105&gt;$D105,2,IF(O105&gt;=$C105,1,IF(O105&lt;=$D105,1)))))))</f>
        <v>0</v>
      </c>
      <c r="Q105" s="206">
        <f>'Lab Results - U.S.'!L49</f>
        <v>0</v>
      </c>
      <c r="R105" s="207">
        <f>(IF(AND(Q105&gt;=$E105,Q105&lt;=$F105),0,IF(Q105=0,0,IF(Q105&lt;$C105,0,IF(Q105&gt;$D105,2,IF(Q105&gt;=$C105,1,IF(Q105&lt;=$D105,1)))))))</f>
        <v>0</v>
      </c>
      <c r="S105" s="206">
        <f>'Lab Results - U.S.'!M49</f>
        <v>0</v>
      </c>
      <c r="T105" s="207">
        <f>(IF(AND(S105&gt;=$E105,S105&lt;=$F105),0,IF(S105=0,0,IF(S105&lt;$C105,0,IF(S105&gt;$D105,2,IF(S105&gt;=$C105,1,IF(S105&lt;=$D105,1)))))))</f>
        <v>0</v>
      </c>
      <c r="U105" s="206">
        <f>'Lab Results - U.S.'!N49</f>
        <v>0</v>
      </c>
      <c r="V105" s="207">
        <f>(IF(AND(U105&gt;=$E105,U105&lt;=$F105),0,IF(U105=0,0,IF(U105&lt;$C105,0,IF(U105&gt;$D105,2,IF(U105&gt;=$C105,1,IF(U105&lt;=$D105,1)))))))</f>
        <v>0</v>
      </c>
      <c r="W105" s="206">
        <f>'Lab Results - U.S.'!O49</f>
        <v>0</v>
      </c>
      <c r="X105" s="207">
        <f>(IF(AND(W105&gt;=$E105,W105&lt;=$F105),0,IF(W105=0,0,IF(W105&lt;$C105,0,IF(W105&gt;$D105,2,IF(W105&gt;=$C105,1,IF(W105&lt;=$D105,1)))))))</f>
        <v>0</v>
      </c>
      <c r="Y105" s="206">
        <f>'Lab Results - U.S.'!P49</f>
        <v>0</v>
      </c>
      <c r="Z105" s="207">
        <f>(IF(AND(Y105&gt;=$E105,Y105&lt;=$F105),0,IF(Y105=0,0,IF(Y105&lt;$C105,0,IF(Y105&gt;$D105,2,IF(Y105&gt;=$C105,1,IF(Y105&lt;=$D105,1)))))))</f>
        <v>0</v>
      </c>
      <c r="AA105" s="206">
        <f>'Lab Results - U.S.'!Q49</f>
        <v>0</v>
      </c>
      <c r="AB105" s="207">
        <f>(IF(AND(AA105&gt;=$E105,AA105&lt;=$F105),0,IF(AA105=0,0,IF(AA105&lt;$C105,0,IF(AA105&gt;$D105,2,IF(AA105&gt;=$C105,1,IF(AA105&lt;=$D105,1)))))))</f>
        <v>0</v>
      </c>
      <c r="AC105" s="206">
        <f>'Lab Results - U.S.'!R49</f>
        <v>0</v>
      </c>
      <c r="AD105" s="227">
        <f>(IF(AND(AC105&gt;=$E105,AC105&lt;=$F105),0,IF(AC105=0,0,IF(AC105&lt;$C105,0,IF(AC105&gt;$D105,2,IF(AC105&gt;=$C105,1,IF(AC105&lt;=$D105,1)))))))</f>
        <v>0</v>
      </c>
    </row>
    <row r="106" spans="1:30" ht="38.25" customHeight="1" x14ac:dyDescent="0.2">
      <c r="A106" s="226" t="s">
        <v>1961</v>
      </c>
      <c r="B106" s="205" t="s">
        <v>1962</v>
      </c>
      <c r="C106" s="205">
        <v>0</v>
      </c>
      <c r="D106" s="205">
        <v>1</v>
      </c>
      <c r="E106" s="205">
        <v>0</v>
      </c>
      <c r="F106" s="205">
        <v>1</v>
      </c>
      <c r="G106" s="206">
        <f>'Lab Results - U.S.'!G48</f>
        <v>0</v>
      </c>
      <c r="H106" s="207">
        <f t="shared" si="36"/>
        <v>0</v>
      </c>
      <c r="I106" s="206">
        <f>'Lab Results - U.S.'!H48</f>
        <v>0</v>
      </c>
      <c r="J106" s="207">
        <f>(IF(AND(I106&gt;=$E106,I106&lt;=$F106),0,IF(I106=0,0,IF(I106&lt;$C106,0,IF(I106&gt;$D106,2,IF(I106&gt;=$C106,1,IF(I106&lt;=$D106,1)))))))</f>
        <v>0</v>
      </c>
      <c r="K106" s="206">
        <f>'Lab Results - U.S.'!I48</f>
        <v>0</v>
      </c>
      <c r="L106" s="207">
        <f>(IF(AND(K106&gt;=$E106,K106&lt;=$F106),0,IF(K106=0,0,IF(K106&lt;$C106,0,IF(K106&gt;$D106,2,IF(K106&gt;=$C106,1,IF(K106&lt;=$D106,1)))))))</f>
        <v>0</v>
      </c>
      <c r="M106" s="206">
        <f>'Lab Results - U.S.'!J48</f>
        <v>0</v>
      </c>
      <c r="N106" s="207">
        <f>(IF(AND(M106&gt;=$E106,M106&lt;=$F106),0,IF(M106=0,0,IF(M106&lt;$C106,0,IF(M106&gt;$D106,2,IF(M106&gt;=$C106,1,IF(M106&lt;=$D106,1)))))))</f>
        <v>0</v>
      </c>
      <c r="O106" s="206">
        <f>'Lab Results - U.S.'!K48</f>
        <v>0</v>
      </c>
      <c r="P106" s="207">
        <f>(IF(AND(O106&gt;=$E106,O106&lt;=$F106),0,IF(O106=0,0,IF(O106&lt;$C106,0,IF(O106&gt;$D106,2,IF(O106&gt;=$C106,1,IF(O106&lt;=$D106,1)))))))</f>
        <v>0</v>
      </c>
      <c r="Q106" s="206">
        <f>'Lab Results - U.S.'!L48</f>
        <v>0</v>
      </c>
      <c r="R106" s="207">
        <f>(IF(AND(Q106&gt;=$E106,Q106&lt;=$F106),0,IF(Q106=0,0,IF(Q106&lt;$C106,0,IF(Q106&gt;$D106,2,IF(Q106&gt;=$C106,1,IF(Q106&lt;=$D106,1)))))))</f>
        <v>0</v>
      </c>
      <c r="S106" s="206">
        <f>'Lab Results - U.S.'!M48</f>
        <v>0</v>
      </c>
      <c r="T106" s="207">
        <f>(IF(AND(S106&gt;=$E106,S106&lt;=$F106),0,IF(S106=0,0,IF(S106&lt;$C106,0,IF(S106&gt;$D106,2,IF(S106&gt;=$C106,1,IF(S106&lt;=$D106,1)))))))</f>
        <v>0</v>
      </c>
      <c r="U106" s="206">
        <f>'Lab Results - U.S.'!N48</f>
        <v>0</v>
      </c>
      <c r="V106" s="207">
        <f>(IF(AND(U106&gt;=$E106,U106&lt;=$F106),0,IF(U106=0,0,IF(U106&lt;$C106,0,IF(U106&gt;$D106,2,IF(U106&gt;=$C106,1,IF(U106&lt;=$D106,1)))))))</f>
        <v>0</v>
      </c>
      <c r="W106" s="206">
        <f>'Lab Results - U.S.'!O48</f>
        <v>0</v>
      </c>
      <c r="X106" s="207">
        <f>(IF(AND(W106&gt;=$E106,W106&lt;=$F106),0,IF(W106=0,0,IF(W106&lt;$C106,0,IF(W106&gt;$D106,2,IF(W106&gt;=$C106,1,IF(W106&lt;=$D106,1)))))))</f>
        <v>0</v>
      </c>
      <c r="Y106" s="206">
        <f>'Lab Results - U.S.'!P48</f>
        <v>0</v>
      </c>
      <c r="Z106" s="207">
        <f>(IF(AND(Y106&gt;=$E106,Y106&lt;=$F106),0,IF(Y106=0,0,IF(Y106&lt;$C106,0,IF(Y106&gt;$D106,2,IF(Y106&gt;=$C106,1,IF(Y106&lt;=$D106,1)))))))</f>
        <v>0</v>
      </c>
      <c r="AA106" s="206">
        <f>'Lab Results - U.S.'!Q48</f>
        <v>0</v>
      </c>
      <c r="AB106" s="207">
        <f>(IF(AND(AA106&gt;=$E106,AA106&lt;=$F106),0,IF(AA106=0,0,IF(AA106&lt;$C106,0,IF(AA106&gt;$D106,2,IF(AA106&gt;=$C106,1,IF(AA106&lt;=$D106,1)))))))</f>
        <v>0</v>
      </c>
      <c r="AC106" s="206">
        <f>'Lab Results - U.S.'!R48</f>
        <v>0</v>
      </c>
      <c r="AD106" s="227">
        <f>(IF(AND(AC106&gt;=$E106,AC106&lt;=$F106),0,IF(AC106=0,0,IF(AC106&lt;$C106,0,IF(AC106&gt;$D106,2,IF(AC106&gt;=$C106,1,IF(AC106&lt;=$D106,1)))))))</f>
        <v>0</v>
      </c>
    </row>
    <row r="107" spans="1:30" ht="15.75" customHeight="1" x14ac:dyDescent="0.2">
      <c r="A107" s="226" t="s">
        <v>1963</v>
      </c>
      <c r="B107" s="204" t="s">
        <v>1964</v>
      </c>
      <c r="C107" s="205">
        <v>4</v>
      </c>
      <c r="D107" s="205">
        <v>10.5</v>
      </c>
      <c r="E107" s="205">
        <v>5</v>
      </c>
      <c r="F107" s="205">
        <v>8</v>
      </c>
      <c r="G107" s="206">
        <f>'Lab Results - U.S.'!G51</f>
        <v>0</v>
      </c>
      <c r="H107" s="207">
        <f t="shared" si="36"/>
        <v>0</v>
      </c>
      <c r="I107" s="206">
        <f>'Lab Results - U.S.'!H51</f>
        <v>0</v>
      </c>
      <c r="J107" s="207">
        <f>(IF(AND(I107&gt;=$E107,I107&lt;=$F107),0,IF(I107=0,0,IF(I107&lt;$C107,0,IF(I107&gt;$D107,2,IF(I107&gt;=$C107,1,IF(I107&lt;=$D107,1)))))))</f>
        <v>0</v>
      </c>
      <c r="K107" s="206">
        <f>'Lab Results - U.S.'!I51</f>
        <v>0</v>
      </c>
      <c r="L107" s="207">
        <f>(IF(AND(K107&gt;=$E107,K107&lt;=$F107),0,IF(K107=0,0,IF(K107&lt;$C107,0,IF(K107&gt;$D107,2,IF(K107&gt;=$C107,1,IF(K107&lt;=$D107,1)))))))</f>
        <v>0</v>
      </c>
      <c r="M107" s="206">
        <f>'Lab Results - U.S.'!J51</f>
        <v>0</v>
      </c>
      <c r="N107" s="207">
        <f>(IF(AND(M107&gt;=$E107,M107&lt;=$F107),0,IF(M107=0,0,IF(M107&lt;$C107,0,IF(M107&gt;$D107,2,IF(M107&gt;=$C107,1,IF(M107&lt;=$D107,1)))))))</f>
        <v>0</v>
      </c>
      <c r="O107" s="206">
        <f>'Lab Results - U.S.'!K51</f>
        <v>0</v>
      </c>
      <c r="P107" s="207">
        <f>(IF(AND(O107&gt;=$E107,O107&lt;=$F107),0,IF(O107=0,0,IF(O107&lt;$C107,0,IF(O107&gt;$D107,2,IF(O107&gt;=$C107,1,IF(O107&lt;=$D107,1)))))))</f>
        <v>0</v>
      </c>
      <c r="Q107" s="206">
        <f>'Lab Results - U.S.'!L51</f>
        <v>0</v>
      </c>
      <c r="R107" s="207">
        <f>(IF(AND(Q107&gt;=$E107,Q107&lt;=$F107),0,IF(Q107=0,0,IF(Q107&lt;$C107,0,IF(Q107&gt;$D107,2,IF(Q107&gt;=$C107,1,IF(Q107&lt;=$D107,1)))))))</f>
        <v>0</v>
      </c>
      <c r="S107" s="206">
        <f>'Lab Results - U.S.'!M51</f>
        <v>0</v>
      </c>
      <c r="T107" s="207">
        <f>(IF(AND(S107&gt;=$E107,S107&lt;=$F107),0,IF(S107=0,0,IF(S107&lt;$C107,0,IF(S107&gt;$D107,2,IF(S107&gt;=$C107,1,IF(S107&lt;=$D107,1)))))))</f>
        <v>0</v>
      </c>
      <c r="U107" s="206">
        <f>'Lab Results - U.S.'!N51</f>
        <v>0</v>
      </c>
      <c r="V107" s="207">
        <f>(IF(AND(U107&gt;=$E107,U107&lt;=$F107),0,IF(U107=0,0,IF(U107&lt;$C107,0,IF(U107&gt;$D107,2,IF(U107&gt;=$C107,1,IF(U107&lt;=$D107,1)))))))</f>
        <v>0</v>
      </c>
      <c r="W107" s="206">
        <f>'Lab Results - U.S.'!O51</f>
        <v>0</v>
      </c>
      <c r="X107" s="207">
        <f>(IF(AND(W107&gt;=$E107,W107&lt;=$F107),0,IF(W107=0,0,IF(W107&lt;$C107,0,IF(W107&gt;$D107,2,IF(W107&gt;=$C107,1,IF(W107&lt;=$D107,1)))))))</f>
        <v>0</v>
      </c>
      <c r="Y107" s="206">
        <f>'Lab Results - U.S.'!P51</f>
        <v>0</v>
      </c>
      <c r="Z107" s="207">
        <f>(IF(AND(Y107&gt;=$E107,Y107&lt;=$F107),0,IF(Y107=0,0,IF(Y107&lt;$C107,0,IF(Y107&gt;$D107,2,IF(Y107&gt;=$C107,1,IF(Y107&lt;=$D107,1)))))))</f>
        <v>0</v>
      </c>
      <c r="AA107" s="206">
        <f>'Lab Results - U.S.'!Q51</f>
        <v>0</v>
      </c>
      <c r="AB107" s="207">
        <f>(IF(AND(AA107&gt;=$E107,AA107&lt;=$F107),0,IF(AA107=0,0,IF(AA107&lt;$C107,0,IF(AA107&gt;$D107,2,IF(AA107&gt;=$C107,1,IF(AA107&lt;=$D107,1)))))))</f>
        <v>0</v>
      </c>
      <c r="AC107" s="206">
        <f>'Lab Results - U.S.'!R51</f>
        <v>0</v>
      </c>
      <c r="AD107" s="227">
        <f>(IF(AND(AC107&gt;=$E107,AC107&lt;=$F107),0,IF(AC107=0,0,IF(AC107&lt;$C107,0,IF(AC107&gt;$D107,2,IF(AC107&gt;=$C107,1,IF(AC107&lt;=$D107,1)))))))</f>
        <v>0</v>
      </c>
    </row>
    <row r="108" spans="1:30" ht="27" customHeight="1" x14ac:dyDescent="0.2">
      <c r="A108" s="222" t="s">
        <v>1965</v>
      </c>
      <c r="B108" s="198" t="s">
        <v>1966</v>
      </c>
      <c r="C108" s="199">
        <v>4</v>
      </c>
      <c r="D108" s="199">
        <v>10.5</v>
      </c>
      <c r="E108" s="199">
        <v>5</v>
      </c>
      <c r="F108" s="199">
        <v>8</v>
      </c>
      <c r="G108" s="200">
        <f>'Lab Results - U.S.'!G51</f>
        <v>0</v>
      </c>
      <c r="H108" s="200">
        <f>(IF(G108&gt;=$E108,0,IF(G108=0,0,IF(G108&lt;$C108,2,IF(G108&gt;=$C108,1,IF(G108&lt;=$D108,1))))))</f>
        <v>0</v>
      </c>
      <c r="I108" s="200">
        <f>'Lab Results - U.S.'!H51</f>
        <v>0</v>
      </c>
      <c r="J108" s="200">
        <f>(IF(I108&gt;=$E108,0,IF(I108=0,0,IF(I108&lt;$C108,2,IF(I108&gt;=$C108,1,IF(I108&lt;=$D108,1))))))</f>
        <v>0</v>
      </c>
      <c r="K108" s="200">
        <f>'Lab Results - U.S.'!I51</f>
        <v>0</v>
      </c>
      <c r="L108" s="200">
        <f>(IF(K108&gt;=$E108,0,IF(K108=0,0,IF(K108&lt;$C108,2,IF(K108&gt;=$C108,1,IF(K108&lt;=$D108,1))))))</f>
        <v>0</v>
      </c>
      <c r="M108" s="200">
        <f>'Lab Results - U.S.'!J51</f>
        <v>0</v>
      </c>
      <c r="N108" s="200">
        <f>(IF(M108&gt;=$E108,0,IF(M108=0,0,IF(M108&lt;$C108,2,IF(M108&gt;=$C108,1,IF(M108&lt;=$D108,1))))))</f>
        <v>0</v>
      </c>
      <c r="O108" s="200">
        <f>'Lab Results - U.S.'!K51</f>
        <v>0</v>
      </c>
      <c r="P108" s="200">
        <f>(IF(O108&gt;=$E108,0,IF(O108=0,0,IF(O108&lt;$C108,2,IF(O108&gt;=$C108,1,IF(O108&lt;=$D108,1))))))</f>
        <v>0</v>
      </c>
      <c r="Q108" s="200">
        <f>'Lab Results - U.S.'!L51</f>
        <v>0</v>
      </c>
      <c r="R108" s="200">
        <f>(IF(Q108&gt;=$E108,0,IF(Q108=0,0,IF(Q108&lt;$C108,2,IF(Q108&gt;=$C108,1,IF(Q108&lt;=$D108,1))))))</f>
        <v>0</v>
      </c>
      <c r="S108" s="200">
        <f>'Lab Results - U.S.'!M51</f>
        <v>0</v>
      </c>
      <c r="T108" s="200">
        <f>(IF(S108&gt;=$E108,0,IF(S108=0,0,IF(S108&lt;$C108,2,IF(S108&gt;=$C108,1,IF(S108&lt;=$D108,1))))))</f>
        <v>0</v>
      </c>
      <c r="U108" s="200">
        <f>'Lab Results - U.S.'!N51</f>
        <v>0</v>
      </c>
      <c r="V108" s="200">
        <f>(IF(U108&gt;=$E108,0,IF(U108=0,0,IF(U108&lt;$C108,2,IF(U108&gt;=$C108,1,IF(U108&lt;=$D108,1))))))</f>
        <v>0</v>
      </c>
      <c r="W108" s="200">
        <f>'Lab Results - U.S.'!O51</f>
        <v>0</v>
      </c>
      <c r="X108" s="200">
        <f>(IF(W108&gt;=$E108,0,IF(W108=0,0,IF(W108&lt;$C108,2,IF(W108&gt;=$C108,1,IF(W108&lt;=$D108,1))))))</f>
        <v>0</v>
      </c>
      <c r="Y108" s="200">
        <f>'Lab Results - U.S.'!P51</f>
        <v>0</v>
      </c>
      <c r="Z108" s="200">
        <f>(IF(Y108&gt;=$E108,0,IF(Y108=0,0,IF(Y108&lt;$C108,2,IF(Y108&gt;=$C108,1,IF(Y108&lt;=$D108,1))))))</f>
        <v>0</v>
      </c>
      <c r="AA108" s="200">
        <f>'Lab Results - U.S.'!Q51</f>
        <v>0</v>
      </c>
      <c r="AB108" s="200">
        <f>(IF(AA108&gt;=$E108,0,IF(AA108=0,0,IF(AA108&lt;$C108,2,IF(AA108&gt;=$C108,1,IF(AA108&lt;=$D108,1))))))</f>
        <v>0</v>
      </c>
      <c r="AC108" s="200">
        <f>'Lab Results - U.S.'!R51</f>
        <v>0</v>
      </c>
      <c r="AD108" s="223">
        <f>(IF(AC108&gt;=$E108,0,IF(AC108=0,0,IF(AC108&lt;$C108,2,IF(AC108&gt;=$C108,1,IF(AC108&lt;=$D108,1))))))</f>
        <v>0</v>
      </c>
    </row>
    <row r="109" spans="1:30" ht="15.75" customHeight="1" x14ac:dyDescent="0.2">
      <c r="A109" s="222" t="s">
        <v>1967</v>
      </c>
      <c r="B109" s="198" t="s">
        <v>1968</v>
      </c>
      <c r="C109" s="199">
        <v>36</v>
      </c>
      <c r="D109" s="199">
        <v>48.2</v>
      </c>
      <c r="E109" s="199">
        <v>37</v>
      </c>
      <c r="F109" s="199">
        <v>44</v>
      </c>
      <c r="G109" s="200">
        <f>'Lab Results - U.S.'!G56</f>
        <v>0</v>
      </c>
      <c r="H109" s="200">
        <f>(IF(G109&gt;=$E109,0,IF(G109=0,0,IF(G109&lt;$C109,2,IF(G109&gt;=$C109,1,IF(G109&lt;=$D109,1))))))</f>
        <v>0</v>
      </c>
      <c r="I109" s="200">
        <f>'Lab Results - U.S.'!H56</f>
        <v>0</v>
      </c>
      <c r="J109" s="200">
        <f>(IF(I109&gt;=$E109,0,IF(I109=0,0,IF(I109&lt;$C109,2,IF(I109&gt;=$C109,1,IF(I109&lt;=$D109,1))))))</f>
        <v>0</v>
      </c>
      <c r="K109" s="200">
        <f>'Lab Results - U.S.'!I56</f>
        <v>0</v>
      </c>
      <c r="L109" s="200">
        <f>(IF(K109&gt;=$E109,0,IF(K109=0,0,IF(K109&lt;$C109,2,IF(K109&gt;=$C109,1,IF(K109&lt;=$D109,1))))))</f>
        <v>0</v>
      </c>
      <c r="M109" s="200">
        <f>'Lab Results - U.S.'!J56</f>
        <v>0</v>
      </c>
      <c r="N109" s="200">
        <f>(IF(M109&gt;=$E109,0,IF(M109=0,0,IF(M109&lt;$C109,2,IF(M109&gt;=$C109,1,IF(M109&lt;=$D109,1))))))</f>
        <v>0</v>
      </c>
      <c r="O109" s="200">
        <f>'Lab Results - U.S.'!K56</f>
        <v>0</v>
      </c>
      <c r="P109" s="200">
        <f>(IF(O109&gt;=$E109,0,IF(O109=0,0,IF(O109&lt;$C109,2,IF(O109&gt;=$C109,1,IF(O109&lt;=$D109,1))))))</f>
        <v>0</v>
      </c>
      <c r="Q109" s="200">
        <f>'Lab Results - U.S.'!L56</f>
        <v>0</v>
      </c>
      <c r="R109" s="200">
        <f>(IF(Q109&gt;=$E109,0,IF(Q109=0,0,IF(Q109&lt;$C109,2,IF(Q109&gt;=$C109,1,IF(Q109&lt;=$D109,1))))))</f>
        <v>0</v>
      </c>
      <c r="S109" s="200">
        <f>'Lab Results - U.S.'!M56</f>
        <v>0</v>
      </c>
      <c r="T109" s="200">
        <f>(IF(S109&gt;=$E109,0,IF(S109=0,0,IF(S109&lt;$C109,2,IF(S109&gt;=$C109,1,IF(S109&lt;=$D109,1))))))</f>
        <v>0</v>
      </c>
      <c r="U109" s="200">
        <f>'Lab Results - U.S.'!N56</f>
        <v>0</v>
      </c>
      <c r="V109" s="200">
        <f>(IF(U109&gt;=$E109,0,IF(U109=0,0,IF(U109&lt;$C109,2,IF(U109&gt;=$C109,1,IF(U109&lt;=$D109,1))))))</f>
        <v>0</v>
      </c>
      <c r="W109" s="200">
        <f>'Lab Results - U.S.'!O56</f>
        <v>0</v>
      </c>
      <c r="X109" s="200">
        <f>(IF(W109&gt;=$E109,0,IF(W109=0,0,IF(W109&lt;$C109,2,IF(W109&gt;=$C109,1,IF(W109&lt;=$D109,1))))))</f>
        <v>0</v>
      </c>
      <c r="Y109" s="200">
        <f>'Lab Results - U.S.'!P56</f>
        <v>0</v>
      </c>
      <c r="Z109" s="200">
        <f>(IF(Y109&gt;=$E109,0,IF(Y109=0,0,IF(Y109&lt;$C109,2,IF(Y109&gt;=$C109,1,IF(Y109&lt;=$D109,1))))))</f>
        <v>0</v>
      </c>
      <c r="AA109" s="200">
        <f>'Lab Results - U.S.'!Q56</f>
        <v>0</v>
      </c>
      <c r="AB109" s="200">
        <f>(IF(AA109&gt;=$E109,0,IF(AA109=0,0,IF(AA109&lt;$C109,2,IF(AA109&gt;=$C109,1,IF(AA109&lt;=$D109,1))))))</f>
        <v>0</v>
      </c>
      <c r="AC109" s="200">
        <f>'Lab Results - U.S.'!R56</f>
        <v>0</v>
      </c>
      <c r="AD109" s="223">
        <f>(IF(AC109&gt;=$E109,0,IF(AC109=0,0,IF(AC109&lt;$C109,2,IF(AC109&gt;=$C109,1,IF(AC109&lt;=$D109,1))))))</f>
        <v>0</v>
      </c>
    </row>
    <row r="110" spans="1:30" ht="15.75" customHeight="1" x14ac:dyDescent="0.2">
      <c r="A110" s="222" t="s">
        <v>1969</v>
      </c>
      <c r="B110" s="198" t="s">
        <v>1970</v>
      </c>
      <c r="C110" s="199">
        <v>36</v>
      </c>
      <c r="D110" s="199">
        <v>48.2</v>
      </c>
      <c r="E110" s="199">
        <v>40</v>
      </c>
      <c r="F110" s="199">
        <v>48</v>
      </c>
      <c r="G110" s="200">
        <f>'Lab Results - U.S.'!$G$57</f>
        <v>0</v>
      </c>
      <c r="H110" s="200">
        <f>(IF(G110&gt;=$E110,0,IF(G110=0,0,IF(G110&lt;$C110,2,IF(G110&gt;=$C110,1,IF(G110&lt;=$D110,1))))))</f>
        <v>0</v>
      </c>
      <c r="I110" s="200">
        <f>'Lab Results - U.S.'!$H$57</f>
        <v>0</v>
      </c>
      <c r="J110" s="200">
        <f>(IF(I110&gt;=$E110,0,IF(I110=0,0,IF(I110&lt;$C110,2,IF(I110&gt;=$C110,1,IF(I110&lt;=$D110,1))))))</f>
        <v>0</v>
      </c>
      <c r="K110" s="200">
        <f>'Lab Results - U.S.'!$I$57</f>
        <v>0</v>
      </c>
      <c r="L110" s="200">
        <f>(IF(K110&gt;=$E110,0,IF(K110=0,0,IF(K110&lt;$C110,2,IF(K110&gt;=$C110,1,IF(K110&lt;=$D110,1))))))</f>
        <v>0</v>
      </c>
      <c r="M110" s="200">
        <f>'Lab Results - U.S.'!$J$57</f>
        <v>0</v>
      </c>
      <c r="N110" s="200">
        <f>(IF(M110&gt;=$E110,0,IF(M110=0,0,IF(M110&lt;$C110,2,IF(M110&gt;=$C110,1,IF(M110&lt;=$D110,1))))))</f>
        <v>0</v>
      </c>
      <c r="O110" s="200">
        <f>'Lab Results - U.S.'!$K$57</f>
        <v>0</v>
      </c>
      <c r="P110" s="200">
        <f>(IF(O110&gt;=$E110,0,IF(O110=0,0,IF(O110&lt;$C110,2,IF(O110&gt;=$C110,1,IF(O110&lt;=$D110,1))))))</f>
        <v>0</v>
      </c>
      <c r="Q110" s="200">
        <f>'Lab Results - U.S.'!$L$57</f>
        <v>0</v>
      </c>
      <c r="R110" s="200">
        <f>(IF(Q110&gt;=$E110,0,IF(Q110=0,0,IF(Q110&lt;$C110,2,IF(Q110&gt;=$C110,1,IF(Q110&lt;=$D110,1))))))</f>
        <v>0</v>
      </c>
      <c r="S110" s="200">
        <f>'Lab Results - U.S.'!$M$57</f>
        <v>0</v>
      </c>
      <c r="T110" s="200">
        <f>(IF(S110&gt;=$E110,0,IF(S110=0,0,IF(S110&lt;$C110,2,IF(S110&gt;=$C110,1,IF(S110&lt;=$D110,1))))))</f>
        <v>0</v>
      </c>
      <c r="U110" s="200">
        <f>'Lab Results - U.S.'!$N$57</f>
        <v>0</v>
      </c>
      <c r="V110" s="200">
        <f>(IF(U110&gt;=$E110,0,IF(U110=0,0,IF(U110&lt;$C110,2,IF(U110&gt;=$C110,1,IF(U110&lt;=$D110,1))))))</f>
        <v>0</v>
      </c>
      <c r="W110" s="200">
        <f>'Lab Results - U.S.'!$O$57</f>
        <v>0</v>
      </c>
      <c r="X110" s="200">
        <f>(IF(W110&gt;=$E110,0,IF(W110=0,0,IF(W110&lt;$C110,2,IF(W110&gt;=$C110,1,IF(W110&lt;=$D110,1))))))</f>
        <v>0</v>
      </c>
      <c r="Y110" s="200">
        <f>'Lab Results - U.S.'!$P$57</f>
        <v>0</v>
      </c>
      <c r="Z110" s="200">
        <f>(IF(Y110&gt;=$E110,0,IF(Y110=0,0,IF(Y110&lt;$C110,2,IF(Y110&gt;=$C110,1,IF(Y110&lt;=$D110,1))))))</f>
        <v>0</v>
      </c>
      <c r="AA110" s="200">
        <f>'Lab Results - U.S.'!$Q$57</f>
        <v>0</v>
      </c>
      <c r="AB110" s="200">
        <f>(IF(AA110&gt;=$E110,0,IF(AA110=0,0,IF(AA110&lt;$C110,2,IF(AA110&gt;=$C110,1,IF(AA110&lt;=$D110,1))))))</f>
        <v>0</v>
      </c>
      <c r="AC110" s="200">
        <f>'Lab Results - U.S.'!$R$57</f>
        <v>0</v>
      </c>
      <c r="AD110" s="228">
        <f>(IF(AC110&gt;=$E110,0,IF(AC110=0,0,IF(AC110&lt;$C110,2,IF(AC110&gt;=$C110,1,IF(AC110&lt;=$D110,1))))))</f>
        <v>0</v>
      </c>
    </row>
    <row r="111" spans="1:30" ht="15.75" customHeight="1" x14ac:dyDescent="0.2">
      <c r="A111" s="226" t="s">
        <v>1971</v>
      </c>
      <c r="B111" s="204" t="s">
        <v>1972</v>
      </c>
      <c r="C111" s="205">
        <v>0</v>
      </c>
      <c r="D111" s="205">
        <v>5</v>
      </c>
      <c r="E111" s="205">
        <v>0</v>
      </c>
      <c r="F111" s="205">
        <v>3</v>
      </c>
      <c r="G111" s="206">
        <f>'Lab Results - U.S.'!G66</f>
        <v>0</v>
      </c>
      <c r="H111" s="207">
        <f>(IF(AND(G111&gt;=$E111,G111&lt;=$F111),0,IF(G111=0,0,IF(G111&lt;$C111,0,IF(G111&gt;$D111,2,IF(G111&gt;=$C111,1,IF(G111&lt;=$D111,1)))))))</f>
        <v>0</v>
      </c>
      <c r="I111" s="206">
        <f>'Lab Results - U.S.'!H66</f>
        <v>0</v>
      </c>
      <c r="J111" s="207">
        <f>(IF(AND(I111&gt;=$E111,I111&lt;=$F111),0,IF(I111=0,0,IF(I111&lt;$C111,0,IF(I111&gt;$D111,2,IF(I111&gt;=$C111,1,IF(I111&lt;=$D111,1)))))))</f>
        <v>0</v>
      </c>
      <c r="K111" s="206">
        <f>'Lab Results - U.S.'!I66</f>
        <v>0</v>
      </c>
      <c r="L111" s="207">
        <f>(IF(AND(K111&gt;=$E111,K111&lt;=$F111),0,IF(K111=0,0,IF(K111&lt;$C111,0,IF(K111&gt;$D111,2,IF(K111&gt;=$C111,1,IF(K111&lt;=$D111,1)))))))</f>
        <v>0</v>
      </c>
      <c r="M111" s="206">
        <f>'Lab Results - U.S.'!J66</f>
        <v>0</v>
      </c>
      <c r="N111" s="207">
        <f>(IF(AND(M111&gt;=$E111,M111&lt;=$F111),0,IF(M111=0,0,IF(M111&lt;$C111,0,IF(M111&gt;$D111,2,IF(M111&gt;=$C111,1,IF(M111&lt;=$D111,1)))))))</f>
        <v>0</v>
      </c>
      <c r="O111" s="206">
        <f>'Lab Results - U.S.'!K66</f>
        <v>0</v>
      </c>
      <c r="P111" s="207">
        <f>(IF(AND(O111&gt;=$E111,O111&lt;=$F111),0,IF(O111=0,0,IF(O111&lt;$C111,0,IF(O111&gt;$D111,2,IF(O111&gt;=$C111,1,IF(O111&lt;=$D111,1)))))))</f>
        <v>0</v>
      </c>
      <c r="Q111" s="206">
        <f>'Lab Results - U.S.'!L66</f>
        <v>0</v>
      </c>
      <c r="R111" s="207">
        <f>(IF(AND(Q111&gt;=$E111,Q111&lt;=$F111),0,IF(Q111=0,0,IF(Q111&lt;$C111,0,IF(Q111&gt;$D111,2,IF(Q111&gt;=$C111,1,IF(Q111&lt;=$D111,1)))))))</f>
        <v>0</v>
      </c>
      <c r="S111" s="206">
        <f>'Lab Results - U.S.'!M66</f>
        <v>0</v>
      </c>
      <c r="T111" s="207">
        <f>(IF(AND(S111&gt;=$E111,S111&lt;=$F111),0,IF(S111=0,0,IF(S111&lt;$C111,0,IF(S111&gt;$D111,2,IF(S111&gt;=$C111,1,IF(S111&lt;=$D111,1)))))))</f>
        <v>0</v>
      </c>
      <c r="U111" s="206">
        <f>'Lab Results - U.S.'!N66</f>
        <v>0</v>
      </c>
      <c r="V111" s="207">
        <f>(IF(AND(U111&gt;=$E111,U111&lt;=$F111),0,IF(U111=0,0,IF(U111&lt;$C111,0,IF(U111&gt;$D111,2,IF(U111&gt;=$C111,1,IF(U111&lt;=$D111,1)))))))</f>
        <v>0</v>
      </c>
      <c r="W111" s="206">
        <f>'Lab Results - U.S.'!O66</f>
        <v>0</v>
      </c>
      <c r="X111" s="207">
        <f>(IF(AND(W111&gt;=$E111,W111&lt;=$F111),0,IF(W111=0,0,IF(W111&lt;$C111,0,IF(W111&gt;$D111,2,IF(W111&gt;=$C111,1,IF(W111&lt;=$D111,1)))))))</f>
        <v>0</v>
      </c>
      <c r="Y111" s="206">
        <f>'Lab Results - U.S.'!P66</f>
        <v>0</v>
      </c>
      <c r="Z111" s="207">
        <f>(IF(AND(Y111&gt;=$E111,Y111&lt;=$F111),0,IF(Y111=0,0,IF(Y111&lt;$C111,0,IF(Y111&gt;$D111,2,IF(Y111&gt;=$C111,1,IF(Y111&lt;=$D111,1)))))))</f>
        <v>0</v>
      </c>
      <c r="AA111" s="206">
        <f>'Lab Results - U.S.'!Q66</f>
        <v>0</v>
      </c>
      <c r="AB111" s="207">
        <f>(IF(AND(AA111&gt;=$E111,AA111&lt;=$F111),0,IF(AA111=0,0,IF(AA111&lt;$C111,0,IF(AA111&gt;$D111,2,IF(AA111&gt;=$C111,1,IF(AA111&lt;=$D111,1)))))))</f>
        <v>0</v>
      </c>
      <c r="AC111" s="206">
        <f>'Lab Results - U.S.'!R66</f>
        <v>0</v>
      </c>
      <c r="AD111" s="227">
        <f>(IF(AND(AC111&gt;=$E111,AC111&lt;=$F111),0,IF(AC111=0,0,IF(AC111&lt;$C111,0,IF(AC111&gt;$D111,2,IF(AC111&gt;=$C111,1,IF(AC111&lt;=$D111,1)))))))</f>
        <v>0</v>
      </c>
    </row>
    <row r="112" spans="1:30" ht="15.75" customHeight="1" x14ac:dyDescent="0.2">
      <c r="A112" s="226" t="s">
        <v>1973</v>
      </c>
      <c r="B112" s="204" t="s">
        <v>1974</v>
      </c>
      <c r="C112" s="205">
        <v>0</v>
      </c>
      <c r="D112" s="205">
        <v>13</v>
      </c>
      <c r="E112" s="205">
        <v>0</v>
      </c>
      <c r="F112" s="205">
        <v>7</v>
      </c>
      <c r="G112" s="206">
        <f>'Lab Results - U.S.'!G65</f>
        <v>0</v>
      </c>
      <c r="H112" s="207">
        <f>(IF(AND(G112&gt;=$E112,G112&lt;=$F112),0,IF(G112=0,0,IF(G112&lt;$C112,0,IF(G112&gt;$D112,2,IF(G112&gt;=$C112,1,IF(G112&lt;=$D112,1)))))))</f>
        <v>0</v>
      </c>
      <c r="I112" s="206">
        <f>'Lab Results - U.S.'!H65</f>
        <v>0</v>
      </c>
      <c r="J112" s="207">
        <f>(IF(AND(I112&gt;=$E112,I112&lt;=$F112),0,IF(I112=0,0,IF(I112&lt;$C112,0,IF(I112&gt;$D112,2,IF(I112&gt;=$C112,1,IF(I112&lt;=$D112,1)))))))</f>
        <v>0</v>
      </c>
      <c r="K112" s="206">
        <f>'Lab Results - U.S.'!I65</f>
        <v>0</v>
      </c>
      <c r="L112" s="207">
        <f>(IF(AND(K112&gt;=$E112,K112&lt;=$F112),0,IF(K112=0,0,IF(K112&lt;$C112,0,IF(K112&gt;$D112,2,IF(K112&gt;=$C112,1,IF(K112&lt;=$D112,1)))))))</f>
        <v>0</v>
      </c>
      <c r="M112" s="206">
        <f>'Lab Results - U.S.'!J65</f>
        <v>0</v>
      </c>
      <c r="N112" s="207">
        <f>(IF(AND(M112&gt;=$E112,M112&lt;=$F112),0,IF(M112=0,0,IF(M112&lt;$C112,0,IF(M112&gt;$D112,2,IF(M112&gt;=$C112,1,IF(M112&lt;=$D112,1)))))))</f>
        <v>0</v>
      </c>
      <c r="O112" s="206">
        <f>'Lab Results - U.S.'!K65</f>
        <v>0</v>
      </c>
      <c r="P112" s="207">
        <f>(IF(AND(O112&gt;=$E112,O112&lt;=$F112),0,IF(O112=0,0,IF(O112&lt;$C112,0,IF(O112&gt;$D112,2,IF(O112&gt;=$C112,1,IF(O112&lt;=$D112,1)))))))</f>
        <v>0</v>
      </c>
      <c r="Q112" s="206">
        <f>'Lab Results - U.S.'!L65</f>
        <v>0</v>
      </c>
      <c r="R112" s="207">
        <f>(IF(AND(Q112&gt;=$E112,Q112&lt;=$F112),0,IF(Q112=0,0,IF(Q112&lt;$C112,0,IF(Q112&gt;$D112,2,IF(Q112&gt;=$C112,1,IF(Q112&lt;=$D112,1)))))))</f>
        <v>0</v>
      </c>
      <c r="S112" s="206">
        <f>'Lab Results - U.S.'!M65</f>
        <v>0</v>
      </c>
      <c r="T112" s="207">
        <f>(IF(AND(S112&gt;=$E112,S112&lt;=$F112),0,IF(S112=0,0,IF(S112&lt;$C112,0,IF(S112&gt;$D112,2,IF(S112&gt;=$C112,1,IF(S112&lt;=$D112,1)))))))</f>
        <v>0</v>
      </c>
      <c r="U112" s="206">
        <f>'Lab Results - U.S.'!N65</f>
        <v>0</v>
      </c>
      <c r="V112" s="207">
        <f>(IF(AND(U112&gt;=$E112,U112&lt;=$F112),0,IF(U112=0,0,IF(U112&lt;$C112,0,IF(U112&gt;$D112,2,IF(U112&gt;=$C112,1,IF(U112&lt;=$D112,1)))))))</f>
        <v>0</v>
      </c>
      <c r="W112" s="206">
        <f>'Lab Results - U.S.'!O65</f>
        <v>0</v>
      </c>
      <c r="X112" s="207">
        <f>(IF(AND(W112&gt;=$E112,W112&lt;=$F112),0,IF(W112=0,0,IF(W112&lt;$C112,0,IF(W112&gt;$D112,2,IF(W112&gt;=$C112,1,IF(W112&lt;=$D112,1)))))))</f>
        <v>0</v>
      </c>
      <c r="Y112" s="206">
        <f>'Lab Results - U.S.'!P65</f>
        <v>0</v>
      </c>
      <c r="Z112" s="207">
        <f>(IF(AND(Y112&gt;=$E112,Y112&lt;=$F112),0,IF(Y112=0,0,IF(Y112&lt;$C112,0,IF(Y112&gt;$D112,2,IF(Y112&gt;=$C112,1,IF(Y112&lt;=$D112,1)))))))</f>
        <v>0</v>
      </c>
      <c r="AA112" s="206">
        <f>'Lab Results - U.S.'!Q65</f>
        <v>0</v>
      </c>
      <c r="AB112" s="207">
        <f>(IF(AND(AA112&gt;=$E112,AA112&lt;=$F112),0,IF(AA112=0,0,IF(AA112&lt;$C112,0,IF(AA112&gt;$D112,2,IF(AA112&gt;=$C112,1,IF(AA112&lt;=$D112,1)))))))</f>
        <v>0</v>
      </c>
      <c r="AC112" s="206">
        <f>'Lab Results - U.S.'!R65</f>
        <v>0</v>
      </c>
      <c r="AD112" s="227">
        <f>(IF(AND(AC112&gt;=$E112,AC112&lt;=$F112),0,IF(AC112=0,0,IF(AC112&lt;$C112,0,IF(AC112&gt;$D112,2,IF(AC112&gt;=$C112,1,IF(AC112&lt;=$D112,1)))))))</f>
        <v>0</v>
      </c>
    </row>
    <row r="113" spans="1:30" ht="15" customHeight="1" x14ac:dyDescent="0.2">
      <c r="A113" s="681" t="s">
        <v>1975</v>
      </c>
      <c r="B113" s="541"/>
      <c r="C113" s="541"/>
      <c r="D113" s="541"/>
      <c r="E113" s="541"/>
      <c r="F113" s="541"/>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27"/>
    </row>
    <row r="114" spans="1:30" ht="16.5" customHeight="1" x14ac:dyDescent="0.2">
      <c r="A114" s="676" t="s">
        <v>1976</v>
      </c>
      <c r="B114" s="541"/>
      <c r="C114" s="541"/>
      <c r="D114" s="541"/>
      <c r="E114" s="541"/>
      <c r="F114" s="541"/>
      <c r="G114" s="145"/>
      <c r="H114" s="145">
        <f>SUM(H93:H113)/(COUNT(H93:H113)*2)*100</f>
        <v>0</v>
      </c>
      <c r="I114" s="145"/>
      <c r="J114" s="145">
        <f>SUM(J93:J113)/(COUNT(J93:J113)*2)*100</f>
        <v>0</v>
      </c>
      <c r="K114" s="145"/>
      <c r="L114" s="145">
        <f>SUM(L93:L113)/(COUNT(L93:L113)*2)*100</f>
        <v>0</v>
      </c>
      <c r="M114" s="145"/>
      <c r="N114" s="145">
        <f>SUM(N93:N113)/(COUNT(N93:N113)*2)*100</f>
        <v>0</v>
      </c>
      <c r="O114" s="145"/>
      <c r="P114" s="145">
        <f>SUM(P93:P113)/(COUNT(P93:P113)*2)*100</f>
        <v>0</v>
      </c>
      <c r="Q114" s="145"/>
      <c r="R114" s="145">
        <f>SUM(R93:R113)/(COUNT(R93:R113)*2)*100</f>
        <v>0</v>
      </c>
      <c r="S114" s="145"/>
      <c r="T114" s="145">
        <f>SUM(T93:T113)/(COUNT(T93:T113)*2)*100</f>
        <v>0</v>
      </c>
      <c r="U114" s="145"/>
      <c r="V114" s="145">
        <f>SUM(V93:V113)/(COUNT(V93:V113)*2)*100</f>
        <v>0</v>
      </c>
      <c r="W114" s="145"/>
      <c r="X114" s="145">
        <f>SUM(X93:X113)/(COUNT(X93:X113)*2)*100</f>
        <v>0</v>
      </c>
      <c r="Y114" s="145"/>
      <c r="Z114" s="145">
        <f>SUM(Z93:Z113)/(COUNT(Z93:Z113)*2)*100</f>
        <v>0</v>
      </c>
      <c r="AA114" s="145"/>
      <c r="AB114" s="145">
        <f>SUM(AB93:AB113)/(COUNT(AB93:AB113)*2)*100</f>
        <v>0</v>
      </c>
      <c r="AC114" s="145"/>
      <c r="AD114" s="149">
        <f>SUM(AD93:AD113)/(COUNT(AD93:AD113)*2)*100</f>
        <v>0</v>
      </c>
    </row>
    <row r="115" spans="1:30" ht="15" customHeight="1" x14ac:dyDescent="0.2">
      <c r="A115" s="676" t="s">
        <v>1977</v>
      </c>
      <c r="B115" s="541"/>
      <c r="C115" s="541"/>
      <c r="D115" s="541"/>
      <c r="E115" s="541"/>
      <c r="F115" s="541"/>
      <c r="G115" s="145"/>
      <c r="H115" s="145">
        <f>SUMIF(H93:H113,1,H93:H113)/(COUNT(H93:H113)*1)*100</f>
        <v>0</v>
      </c>
      <c r="I115" s="145"/>
      <c r="J115" s="145">
        <f>SUMIF(J93:J113,1,J93:J113)/(COUNT(J93:J113)*1)*100</f>
        <v>0</v>
      </c>
      <c r="K115" s="145"/>
      <c r="L115" s="145">
        <f>SUMIF(L93:L113,1,L93:L113)/(COUNT(L93:L113)*1)*100</f>
        <v>0</v>
      </c>
      <c r="M115" s="145"/>
      <c r="N115" s="145">
        <f>SUMIF(N93:N113,1,N93:N113)/(COUNT(N93:N113)*1)*100</f>
        <v>0</v>
      </c>
      <c r="O115" s="145"/>
      <c r="P115" s="145">
        <f>SUMIF(P93:P113,1,P93:P113)/(COUNT(P93:P113)*1)*100</f>
        <v>0</v>
      </c>
      <c r="Q115" s="145"/>
      <c r="R115" s="145">
        <f>SUMIF(R93:R113,1,R93:R113)/(COUNT(R93:R113)*1)*100</f>
        <v>0</v>
      </c>
      <c r="S115" s="145"/>
      <c r="T115" s="145">
        <f>SUMIF(T93:T113,1,T93:T113)/(COUNT(T93:T113)*1)*100</f>
        <v>0</v>
      </c>
      <c r="U115" s="145"/>
      <c r="V115" s="145">
        <f>SUMIF(V93:V113,1,V93:V113)/(COUNT(V93:V113)*1)*100</f>
        <v>0</v>
      </c>
      <c r="W115" s="145"/>
      <c r="X115" s="145">
        <f>SUMIF(X93:X113,1,X93:X113)/(COUNT(X93:X113)*1)*100</f>
        <v>0</v>
      </c>
      <c r="Y115" s="145"/>
      <c r="Z115" s="145">
        <f>SUMIF(Z93:Z113,1,Z93:Z113)/(COUNT(Z93:Z113)*1)*100</f>
        <v>0</v>
      </c>
      <c r="AA115" s="145"/>
      <c r="AB115" s="145">
        <f>SUMIF(AB93:AB113,1,AB93:AB113)/(COUNT(AB93:AB113)*1)*100</f>
        <v>0</v>
      </c>
      <c r="AC115" s="145"/>
      <c r="AD115" s="149">
        <f>SUMIF(AD93:AD113,1,AD93:AD113)/(COUNT(AD93:AD113)*1)*100</f>
        <v>0</v>
      </c>
    </row>
    <row r="116" spans="1:30" ht="15" customHeight="1" x14ac:dyDescent="0.2">
      <c r="A116" s="676" t="s">
        <v>1978</v>
      </c>
      <c r="B116" s="541"/>
      <c r="C116" s="541"/>
      <c r="D116" s="541"/>
      <c r="E116" s="541"/>
      <c r="F116" s="541"/>
      <c r="G116" s="145"/>
      <c r="H116" s="145">
        <f>SUMIF(H93:H113,2,H93:H113)/(COUNT(H93:H113)*2)*100</f>
        <v>0</v>
      </c>
      <c r="I116" s="145"/>
      <c r="J116" s="145">
        <f>SUMIF(J93:J113,2,J93:J113)/(COUNT(J93:J113)*2)*100</f>
        <v>0</v>
      </c>
      <c r="K116" s="145"/>
      <c r="L116" s="145">
        <f>SUMIF(L93:L113,2,L93:L113)/(COUNT(L93:L113)*2)*100</f>
        <v>0</v>
      </c>
      <c r="M116" s="145"/>
      <c r="N116" s="145">
        <f>SUMIF(N93:N113,2,N93:N113)/(COUNT(N93:N113)*2)*100</f>
        <v>0</v>
      </c>
      <c r="O116" s="145"/>
      <c r="P116" s="145">
        <f>SUMIF(P93:P113,2,P93:P113)/(COUNT(P93:P113)*2)*100</f>
        <v>0</v>
      </c>
      <c r="Q116" s="145"/>
      <c r="R116" s="145">
        <f>SUMIF(R93:R113,2,R93:R113)/(COUNT(R93:R113)*2)*100</f>
        <v>0</v>
      </c>
      <c r="S116" s="145"/>
      <c r="T116" s="145">
        <f>SUMIF(T93:T113,2,T93:T113)/(COUNT(T93:T113)*2)*100</f>
        <v>0</v>
      </c>
      <c r="U116" s="145"/>
      <c r="V116" s="145">
        <f>SUMIF(V93:V113,2,V93:V113)/(COUNT(V93:V113)*2)*100</f>
        <v>0</v>
      </c>
      <c r="W116" s="145"/>
      <c r="X116" s="145">
        <f>SUMIF(X93:X113,2,X93:X113)/(COUNT(X93:X113)*2)*100</f>
        <v>0</v>
      </c>
      <c r="Y116" s="145"/>
      <c r="Z116" s="145">
        <f>SUMIF(Z93:Z113,2,Z93:Z113)/(COUNT(Z93:Z113)*2)*100</f>
        <v>0</v>
      </c>
      <c r="AA116" s="145"/>
      <c r="AB116" s="145">
        <f>SUMIF(AB93:AB113,2,AB93:AB113)/(COUNT(AB93:AB113)*2)*100</f>
        <v>0</v>
      </c>
      <c r="AC116" s="145"/>
      <c r="AD116" s="149">
        <f>SUMIF(AD93:AD113,2,AD93:AD113)/(COUNT(AD93:AD113)*2)*100</f>
        <v>0</v>
      </c>
    </row>
    <row r="117" spans="1:30" ht="15.75" customHeight="1" x14ac:dyDescent="0.2">
      <c r="A117" s="674" t="s">
        <v>1979</v>
      </c>
      <c r="B117" s="541"/>
      <c r="C117" s="541"/>
      <c r="D117" s="541"/>
      <c r="E117" s="541"/>
      <c r="F117" s="541"/>
      <c r="G117" s="541"/>
      <c r="H117" s="541"/>
      <c r="I117" s="541"/>
      <c r="J117" s="541"/>
      <c r="K117" s="541"/>
      <c r="L117" s="541"/>
      <c r="M117" s="541"/>
      <c r="N117" s="541"/>
      <c r="O117" s="541"/>
      <c r="P117" s="541"/>
      <c r="Q117" s="541"/>
      <c r="R117" s="541"/>
      <c r="S117" s="541"/>
      <c r="T117" s="541"/>
      <c r="U117" s="541"/>
      <c r="V117" s="541"/>
      <c r="W117" s="541"/>
      <c r="X117" s="541"/>
      <c r="Y117" s="541"/>
      <c r="Z117" s="541"/>
      <c r="AA117" s="541"/>
      <c r="AB117" s="541"/>
      <c r="AC117" s="541"/>
      <c r="AD117" s="635"/>
    </row>
    <row r="118" spans="1:30" ht="15.75" customHeight="1" x14ac:dyDescent="0.2">
      <c r="A118" s="220" t="s">
        <v>1980</v>
      </c>
      <c r="B118" s="195" t="s">
        <v>1981</v>
      </c>
      <c r="C118" s="196">
        <v>4</v>
      </c>
      <c r="D118" s="196">
        <v>10.5</v>
      </c>
      <c r="E118" s="196">
        <v>5</v>
      </c>
      <c r="F118" s="196">
        <v>8</v>
      </c>
      <c r="G118" s="197">
        <f>'Lab Results - U.S.'!G51</f>
        <v>0</v>
      </c>
      <c r="H118" s="197">
        <f>(IF(AND(G118&gt;=$E118,G118&lt;=$F118),0,IF(G118=0,0,IF(G118&lt;$C118,2,IF(G118&gt;$D118,2,IF(G118&gt;=$C118,1,IF(G118&lt;=$D118,1)))))))</f>
        <v>0</v>
      </c>
      <c r="I118" s="197">
        <f>'Lab Results - U.S.'!H51</f>
        <v>0</v>
      </c>
      <c r="J118" s="197">
        <f>(IF(AND(I118&gt;=$E118,I118&lt;=$F118),0,IF(I118=0,0,IF(I118&lt;$C118,2,IF(I118&gt;$D118,2,IF(I118&gt;=$C118,1,IF(I118&lt;=$D118,1)))))))</f>
        <v>0</v>
      </c>
      <c r="K118" s="197">
        <f>'Lab Results - U.S.'!I51</f>
        <v>0</v>
      </c>
      <c r="L118" s="197">
        <f>(IF(AND(K118&gt;=$E118,K118&lt;=$F118),0,IF(K118=0,0,IF(K118&lt;$C118,2,IF(K118&gt;$D118,2,IF(K118&gt;=$C118,1,IF(K118&lt;=$D118,1)))))))</f>
        <v>0</v>
      </c>
      <c r="M118" s="197">
        <f>'Lab Results - U.S.'!J51</f>
        <v>0</v>
      </c>
      <c r="N118" s="197">
        <f>(IF(AND(M118&gt;=$E118,M118&lt;=$F118),0,IF(M118=0,0,IF(M118&lt;$C118,2,IF(M118&gt;$D118,2,IF(M118&gt;=$C118,1,IF(M118&lt;=$D118,1)))))))</f>
        <v>0</v>
      </c>
      <c r="O118" s="197">
        <f>'Lab Results - U.S.'!K51</f>
        <v>0</v>
      </c>
      <c r="P118" s="197">
        <f>(IF(AND(O118&gt;=$E118,O118&lt;=$F118),0,IF(O118=0,0,IF(O118&lt;$C118,2,IF(O118&gt;$D118,2,IF(O118&gt;=$C118,1,IF(O118&lt;=$D118,1)))))))</f>
        <v>0</v>
      </c>
      <c r="Q118" s="197">
        <f>'Lab Results - U.S.'!L51</f>
        <v>0</v>
      </c>
      <c r="R118" s="197">
        <f>(IF(AND(Q118&gt;=$E118,Q118&lt;=$F118),0,IF(Q118=0,0,IF(Q118&lt;$C118,2,IF(Q118&gt;$D118,2,IF(Q118&gt;=$C118,1,IF(Q118&lt;=$D118,1)))))))</f>
        <v>0</v>
      </c>
      <c r="S118" s="197">
        <f>'Lab Results - U.S.'!M51</f>
        <v>0</v>
      </c>
      <c r="T118" s="197">
        <f>(IF(AND(S118&gt;=$E118,S118&lt;=$F118),0,IF(S118=0,0,IF(S118&lt;$C118,2,IF(S118&gt;$D118,2,IF(S118&gt;=$C118,1,IF(S118&lt;=$D118,1)))))))</f>
        <v>0</v>
      </c>
      <c r="U118" s="197">
        <f>'Lab Results - U.S.'!N51</f>
        <v>0</v>
      </c>
      <c r="V118" s="197">
        <f>(IF(AND(U118&gt;=$E118,U118&lt;=$F118),0,IF(U118=0,0,IF(U118&lt;$C118,2,IF(U118&gt;$D118,2,IF(U118&gt;=$C118,1,IF(U118&lt;=$D118,1)))))))</f>
        <v>0</v>
      </c>
      <c r="W118" s="197">
        <f>'Lab Results - U.S.'!O51</f>
        <v>0</v>
      </c>
      <c r="X118" s="197">
        <f>(IF(AND(W118&gt;=$E118,W118&lt;=$F118),0,IF(W118=0,0,IF(W118&lt;$C118,2,IF(W118&gt;$D118,2,IF(W118&gt;=$C118,1,IF(W118&lt;=$D118,1)))))))</f>
        <v>0</v>
      </c>
      <c r="Y118" s="197">
        <f>'Lab Results - U.S.'!P51</f>
        <v>0</v>
      </c>
      <c r="Z118" s="197">
        <f>(IF(AND(Y118&gt;=$E118,Y118&lt;=$F118),0,IF(Y118=0,0,IF(Y118&lt;$C118,2,IF(Y118&gt;$D118,2,IF(Y118&gt;=$C118,1,IF(Y118&lt;=$D118,1)))))))</f>
        <v>0</v>
      </c>
      <c r="AA118" s="197">
        <f>'Lab Results - U.S.'!Q51</f>
        <v>0</v>
      </c>
      <c r="AB118" s="197">
        <f>(IF(AND(AA118&gt;=$E118,AA118&lt;=$F118),0,IF(AA118=0,0,IF(AA118&lt;$C118,2,IF(AA118&gt;$D118,2,IF(AA118&gt;=$C118,1,IF(AA118&lt;=$D118,1)))))))</f>
        <v>0</v>
      </c>
      <c r="AC118" s="197">
        <f>'Lab Results - U.S.'!R51</f>
        <v>0</v>
      </c>
      <c r="AD118" s="221">
        <f>(IF(AND(AC118&gt;=$E118,AC118&lt;=$F118),0,IF(AC118=0,0,IF(AC118&lt;$C118,2,IF(AC118&gt;$D118,2,IF(AC118&gt;=$C118,1,IF(AC118&lt;=$D118,1)))))))</f>
        <v>0</v>
      </c>
    </row>
    <row r="119" spans="1:30" ht="15.75" customHeight="1" x14ac:dyDescent="0.2">
      <c r="A119" s="226" t="s">
        <v>1982</v>
      </c>
      <c r="B119" s="204" t="s">
        <v>1983</v>
      </c>
      <c r="C119" s="205">
        <v>40</v>
      </c>
      <c r="D119" s="205">
        <v>78</v>
      </c>
      <c r="E119" s="205">
        <v>40</v>
      </c>
      <c r="F119" s="205">
        <v>60</v>
      </c>
      <c r="G119" s="206">
        <f>'Lab Results - U.S.'!G63</f>
        <v>0</v>
      </c>
      <c r="H119" s="207">
        <f>(IF(AND(G119&gt;=$E119,G119&lt;=$F119),0,IF(G119=0,0,IF(G119&lt;$C119,0,IF(G119&gt;$D119,2,IF(G119&gt;=$C119,1,IF(G119&lt;=$D119,1)))))))</f>
        <v>0</v>
      </c>
      <c r="I119" s="206">
        <f>'Lab Results - U.S.'!H63</f>
        <v>0</v>
      </c>
      <c r="J119" s="207">
        <f>(IF(AND(I119&gt;=$E119,I119&lt;=$F119),0,IF(I119=0,0,IF(I119&lt;$C119,0,IF(I119&gt;$D119,2,IF(I119&gt;=$C119,1,IF(I119&lt;=$D119,1)))))))</f>
        <v>0</v>
      </c>
      <c r="K119" s="206">
        <f>'Lab Results - U.S.'!I63</f>
        <v>0</v>
      </c>
      <c r="L119" s="207">
        <f>(IF(AND(K119&gt;=$E119,K119&lt;=$F119),0,IF(K119=0,0,IF(K119&lt;$C119,0,IF(K119&gt;$D119,2,IF(K119&gt;=$C119,1,IF(K119&lt;=$D119,1)))))))</f>
        <v>0</v>
      </c>
      <c r="M119" s="206">
        <f>'Lab Results - U.S.'!J63</f>
        <v>0</v>
      </c>
      <c r="N119" s="207">
        <f>(IF(AND(M119&gt;=$E119,M119&lt;=$F119),0,IF(M119=0,0,IF(M119&lt;$C119,0,IF(M119&gt;$D119,2,IF(M119&gt;=$C119,1,IF(M119&lt;=$D119,1)))))))</f>
        <v>0</v>
      </c>
      <c r="O119" s="206">
        <f>'Lab Results - U.S.'!K63</f>
        <v>0</v>
      </c>
      <c r="P119" s="207">
        <f>(IF(AND(O119&gt;=$E119,O119&lt;=$F119),0,IF(O119=0,0,IF(O119&lt;$C119,0,IF(O119&gt;$D119,2,IF(O119&gt;=$C119,1,IF(O119&lt;=$D119,1)))))))</f>
        <v>0</v>
      </c>
      <c r="Q119" s="206">
        <f>'Lab Results - U.S.'!L63</f>
        <v>0</v>
      </c>
      <c r="R119" s="207">
        <f>(IF(AND(Q119&gt;=$E119,Q119&lt;=$F119),0,IF(Q119=0,0,IF(Q119&lt;$C119,0,IF(Q119&gt;$D119,2,IF(Q119&gt;=$C119,1,IF(Q119&lt;=$D119,1)))))))</f>
        <v>0</v>
      </c>
      <c r="S119" s="206">
        <f>'Lab Results - U.S.'!M63</f>
        <v>0</v>
      </c>
      <c r="T119" s="207">
        <f>(IF(AND(S119&gt;=$E119,S119&lt;=$F119),0,IF(S119=0,0,IF(S119&lt;$C119,0,IF(S119&gt;$D119,2,IF(S119&gt;=$C119,1,IF(S119&lt;=$D119,1)))))))</f>
        <v>0</v>
      </c>
      <c r="U119" s="206">
        <f>'Lab Results - U.S.'!N63</f>
        <v>0</v>
      </c>
      <c r="V119" s="207">
        <f>(IF(AND(U119&gt;=$E119,U119&lt;=$F119),0,IF(U119=0,0,IF(U119&lt;$C119,0,IF(U119&gt;$D119,2,IF(U119&gt;=$C119,1,IF(U119&lt;=$D119,1)))))))</f>
        <v>0</v>
      </c>
      <c r="W119" s="206">
        <f>'Lab Results - U.S.'!O63</f>
        <v>0</v>
      </c>
      <c r="X119" s="207">
        <f>(IF(AND(W119&gt;=$E119,W119&lt;=$F119),0,IF(W119=0,0,IF(W119&lt;$C119,0,IF(W119&gt;$D119,2,IF(W119&gt;=$C119,1,IF(W119&lt;=$D119,1)))))))</f>
        <v>0</v>
      </c>
      <c r="Y119" s="206">
        <f>'Lab Results - U.S.'!P63</f>
        <v>0</v>
      </c>
      <c r="Z119" s="207">
        <f>(IF(AND(Y119&gt;=$E119,Y119&lt;=$F119),0,IF(Y119=0,0,IF(Y119&lt;$C119,0,IF(Y119&gt;$D119,2,IF(Y119&gt;=$C119,1,IF(Y119&lt;=$D119,1)))))))</f>
        <v>0</v>
      </c>
      <c r="AA119" s="206">
        <f>'Lab Results - U.S.'!Q63</f>
        <v>0</v>
      </c>
      <c r="AB119" s="207">
        <f>(IF(AND(AA119&gt;=$E119,AA119&lt;=$F119),0,IF(AA119=0,0,IF(AA119&lt;$C119,0,IF(AA119&gt;$D119,2,IF(AA119&gt;=$C119,1,IF(AA119&lt;=$D119,1)))))))</f>
        <v>0</v>
      </c>
      <c r="AC119" s="206">
        <f>'Lab Results - U.S.'!R63</f>
        <v>0</v>
      </c>
      <c r="AD119" s="227">
        <f>(IF(AND(AC119&gt;=$E119,AC119&lt;=$F119),0,IF(AC119=0,0,IF(AC119&lt;$C119,0,IF(AC119&gt;$D119,2,IF(AC119&gt;=$C119,1,IF(AC119&lt;=$D119,1)))))))</f>
        <v>0</v>
      </c>
    </row>
    <row r="120" spans="1:30" ht="16.5" customHeight="1" x14ac:dyDescent="0.2">
      <c r="A120" s="222" t="s">
        <v>1984</v>
      </c>
      <c r="B120" s="198" t="s">
        <v>1985</v>
      </c>
      <c r="C120" s="199">
        <v>15</v>
      </c>
      <c r="D120" s="199">
        <v>50</v>
      </c>
      <c r="E120" s="199">
        <v>25</v>
      </c>
      <c r="F120" s="199">
        <v>40</v>
      </c>
      <c r="G120" s="200">
        <f>'Lab Results - U.S.'!G64</f>
        <v>0</v>
      </c>
      <c r="H120" s="200">
        <f>(IF(G120&gt;=$E120,0,IF(G120=0,0,IF(G120&lt;$C120,2,IF(G120&gt;=$C120,1,IF(G120&lt;=$D120,1))))))</f>
        <v>0</v>
      </c>
      <c r="I120" s="200">
        <f>'Lab Results - U.S.'!H64</f>
        <v>0</v>
      </c>
      <c r="J120" s="200">
        <f>(IF(I120&gt;=$E120,0,IF(I120=0,0,IF(I120&lt;$C120,2,IF(I120&gt;=$C120,1,IF(I120&lt;=$D120,1))))))</f>
        <v>0</v>
      </c>
      <c r="K120" s="200">
        <f>'Lab Results - U.S.'!I64</f>
        <v>0</v>
      </c>
      <c r="L120" s="200">
        <f>(IF(K120&gt;=$E120,0,IF(K120=0,0,IF(K120&lt;$C120,2,IF(K120&gt;=$C120,1,IF(K120&lt;=$D120,1))))))</f>
        <v>0</v>
      </c>
      <c r="M120" s="200">
        <f>'Lab Results - U.S.'!J64</f>
        <v>0</v>
      </c>
      <c r="N120" s="200">
        <f>(IF(M120&gt;=$E120,0,IF(M120=0,0,IF(M120&lt;$C120,2,IF(M120&gt;=$C120,1,IF(M120&lt;=$D120,1))))))</f>
        <v>0</v>
      </c>
      <c r="O120" s="200">
        <f>'Lab Results - U.S.'!K64</f>
        <v>0</v>
      </c>
      <c r="P120" s="200">
        <f>(IF(O120&gt;=$E120,0,IF(O120=0,0,IF(O120&lt;$C120,2,IF(O120&gt;=$C120,1,IF(O120&lt;=$D120,1))))))</f>
        <v>0</v>
      </c>
      <c r="Q120" s="200">
        <f>'Lab Results - U.S.'!L64</f>
        <v>0</v>
      </c>
      <c r="R120" s="200">
        <f>(IF(Q120&gt;=$E120,0,IF(Q120=0,0,IF(Q120&lt;$C120,2,IF(Q120&gt;=$C120,1,IF(Q120&lt;=$D120,1))))))</f>
        <v>0</v>
      </c>
      <c r="S120" s="200">
        <f>'Lab Results - U.S.'!M64</f>
        <v>0</v>
      </c>
      <c r="T120" s="200">
        <f>(IF(S120&gt;=$E120,0,IF(S120=0,0,IF(S120&lt;$C120,2,IF(S120&gt;=$C120,1,IF(S120&lt;=$D120,1))))))</f>
        <v>0</v>
      </c>
      <c r="U120" s="200">
        <f>'Lab Results - U.S.'!N64</f>
        <v>0</v>
      </c>
      <c r="V120" s="200">
        <f>(IF(U120&gt;=$E120,0,IF(U120=0,0,IF(U120&lt;$C120,2,IF(U120&gt;=$C120,1,IF(U120&lt;=$D120,1))))))</f>
        <v>0</v>
      </c>
      <c r="W120" s="200">
        <f>'Lab Results - U.S.'!O64</f>
        <v>0</v>
      </c>
      <c r="X120" s="200">
        <f>(IF(W120&gt;=$E120,0,IF(W120=0,0,IF(W120&lt;$C120,2,IF(W120&gt;=$C120,1,IF(W120&lt;=$D120,1))))))</f>
        <v>0</v>
      </c>
      <c r="Y120" s="200">
        <f>'Lab Results - U.S.'!P64</f>
        <v>0</v>
      </c>
      <c r="Z120" s="200">
        <f>(IF(Y120&gt;=$E120,0,IF(Y120=0,0,IF(Y120&lt;$C120,2,IF(Y120&gt;=$C120,1,IF(Y120&lt;=$D120,1))))))</f>
        <v>0</v>
      </c>
      <c r="AA120" s="200">
        <f>'Lab Results - U.S.'!Q64</f>
        <v>0</v>
      </c>
      <c r="AB120" s="200">
        <f>(IF(AA120&gt;=$E120,0,IF(AA120=0,0,IF(AA120&lt;$C120,2,IF(AA120&gt;=$C120,1,IF(AA120&lt;=$D120,1))))))</f>
        <v>0</v>
      </c>
      <c r="AC120" s="200">
        <f>'Lab Results - U.S.'!R64</f>
        <v>0</v>
      </c>
      <c r="AD120" s="223">
        <f>(IF(AC120&gt;=$E120,0,IF(AC120=0,0,IF(AC120&lt;$C120,2,IF(AC120&gt;=$C120,1,IF(AC120&lt;=$D120,1))))))</f>
        <v>0</v>
      </c>
    </row>
    <row r="121" spans="1:30" ht="16.5" customHeight="1" x14ac:dyDescent="0.2">
      <c r="A121" s="676" t="s">
        <v>1986</v>
      </c>
      <c r="B121" s="541"/>
      <c r="C121" s="541"/>
      <c r="D121" s="541"/>
      <c r="E121" s="541"/>
      <c r="F121" s="541"/>
      <c r="G121" s="145"/>
      <c r="H121" s="145">
        <f>SUM(H118:H120)/(COUNT(H118:H120)*2)*100</f>
        <v>0</v>
      </c>
      <c r="I121" s="145"/>
      <c r="J121" s="145">
        <f>SUM(J118:J120)/(COUNT(J118:J120)*2)*100</f>
        <v>0</v>
      </c>
      <c r="K121" s="145"/>
      <c r="L121" s="145">
        <f>SUM(L118:L120)/(COUNT(L118:L120)*2)*100</f>
        <v>0</v>
      </c>
      <c r="M121" s="145"/>
      <c r="N121" s="145">
        <f>SUM(N118:N120)/(COUNT(N118:N120)*2)*100</f>
        <v>0</v>
      </c>
      <c r="O121" s="145"/>
      <c r="P121" s="145">
        <f>SUM(P118:P120)/(COUNT(P118:P120)*2)*100</f>
        <v>0</v>
      </c>
      <c r="Q121" s="145"/>
      <c r="R121" s="145">
        <f>SUM(R118:R120)/(COUNT(R118:R120)*2)*100</f>
        <v>0</v>
      </c>
      <c r="S121" s="145"/>
      <c r="T121" s="145">
        <f>SUM(T118:T120)/(COUNT(T118:T120)*2)*100</f>
        <v>0</v>
      </c>
      <c r="U121" s="145"/>
      <c r="V121" s="145">
        <f>SUM(V118:V120)/(COUNT(V118:V120)*2)*100</f>
        <v>0</v>
      </c>
      <c r="W121" s="145"/>
      <c r="X121" s="145">
        <f>SUM(X118:X120)/(COUNT(X118:X120)*2)*100</f>
        <v>0</v>
      </c>
      <c r="Y121" s="145"/>
      <c r="Z121" s="145">
        <f>SUM(Z118:Z120)/(COUNT(Z118:Z120)*2)*100</f>
        <v>0</v>
      </c>
      <c r="AA121" s="145"/>
      <c r="AB121" s="145">
        <f>SUM(AB118:AB120)/(COUNT(AB118:AB120)*2)*100</f>
        <v>0</v>
      </c>
      <c r="AC121" s="145"/>
      <c r="AD121" s="149">
        <f>SUM(AD118:AD120)/(COUNT(AD118:AD120)*2)*100</f>
        <v>0</v>
      </c>
    </row>
    <row r="122" spans="1:30" ht="15" customHeight="1" x14ac:dyDescent="0.2">
      <c r="A122" s="676" t="s">
        <v>1987</v>
      </c>
      <c r="B122" s="541"/>
      <c r="C122" s="541"/>
      <c r="D122" s="541"/>
      <c r="E122" s="541"/>
      <c r="F122" s="541"/>
      <c r="G122" s="145"/>
      <c r="H122" s="145">
        <f>SUMIF(H118:H120,1,H118:H120)/(COUNT(H118:H120)*1)*100</f>
        <v>0</v>
      </c>
      <c r="I122" s="145"/>
      <c r="J122" s="145">
        <f>SUMIF(J118:J120,1,J118:J120)/(COUNT(J118:J120)*1)*100</f>
        <v>0</v>
      </c>
      <c r="K122" s="145"/>
      <c r="L122" s="145">
        <f>SUMIF(L118:L120,1,L118:L120)/(COUNT(L118:L120)*1)*100</f>
        <v>0</v>
      </c>
      <c r="M122" s="145"/>
      <c r="N122" s="145">
        <f>SUMIF(N118:N120,1,N118:N120)/(COUNT(N118:N120)*1)*100</f>
        <v>0</v>
      </c>
      <c r="O122" s="145"/>
      <c r="P122" s="145">
        <f>SUMIF(P118:P120,1,P118:P120)/(COUNT(P118:P120)*1)*100</f>
        <v>0</v>
      </c>
      <c r="Q122" s="145"/>
      <c r="R122" s="145">
        <f>SUMIF(R118:R120,1,R118:R120)/(COUNT(R118:R120)*1)*100</f>
        <v>0</v>
      </c>
      <c r="S122" s="145"/>
      <c r="T122" s="145">
        <f>SUMIF(T118:T120,1,T118:T120)/(COUNT(T118:T120)*1)*100</f>
        <v>0</v>
      </c>
      <c r="U122" s="145"/>
      <c r="V122" s="145">
        <f>SUMIF(V118:V120,1,V118:V120)/(COUNT(V118:V120)*1)*100</f>
        <v>0</v>
      </c>
      <c r="W122" s="145"/>
      <c r="X122" s="145">
        <f>SUMIF(X118:X120,1,X118:X120)/(COUNT(X118:X120)*1)*100</f>
        <v>0</v>
      </c>
      <c r="Y122" s="145"/>
      <c r="Z122" s="145">
        <f>SUMIF(Z118:Z120,1,Z118:Z120)/(COUNT(Z118:Z120)*1)*100</f>
        <v>0</v>
      </c>
      <c r="AA122" s="145"/>
      <c r="AB122" s="145">
        <f>SUMIF(AB118:AB120,1,AB118:AB120)/(COUNT(AB118:AB120)*1)*100</f>
        <v>0</v>
      </c>
      <c r="AC122" s="145"/>
      <c r="AD122" s="149">
        <f>SUMIF(AD118:AD120,1,AD118:AD120)/(COUNT(AD118:AD120)*1)*100</f>
        <v>0</v>
      </c>
    </row>
    <row r="123" spans="1:30" ht="15" customHeight="1" x14ac:dyDescent="0.2">
      <c r="A123" s="676" t="s">
        <v>1988</v>
      </c>
      <c r="B123" s="541"/>
      <c r="C123" s="541"/>
      <c r="D123" s="541"/>
      <c r="E123" s="541"/>
      <c r="F123" s="541"/>
      <c r="G123" s="145"/>
      <c r="H123" s="145">
        <f>SUMIF(H118:H120,2,H118:H120)/(COUNT(H118:H120)*2)*100</f>
        <v>0</v>
      </c>
      <c r="I123" s="145"/>
      <c r="J123" s="145">
        <f>SUMIF(J118:J120,2,J118:J120)/(COUNT(J118:J120)*2)*100</f>
        <v>0</v>
      </c>
      <c r="K123" s="145"/>
      <c r="L123" s="145">
        <f>SUMIF(L118:L120,2,L118:L120)/(COUNT(L118:L120)*2)*100</f>
        <v>0</v>
      </c>
      <c r="M123" s="145"/>
      <c r="N123" s="145">
        <f>SUMIF(N118:N120,2,N118:N120)/(COUNT(N118:N120)*2)*100</f>
        <v>0</v>
      </c>
      <c r="O123" s="145"/>
      <c r="P123" s="145">
        <f>SUMIF(P118:P120,2,P118:P120)/(COUNT(P118:P120)*2)*100</f>
        <v>0</v>
      </c>
      <c r="Q123" s="145"/>
      <c r="R123" s="145">
        <f>SUMIF(R118:R120,2,R118:R120)/(COUNT(R118:R120)*2)*100</f>
        <v>0</v>
      </c>
      <c r="S123" s="145"/>
      <c r="T123" s="145">
        <f>SUMIF(T118:T120,2,T118:T120)/(COUNT(T118:T120)*2)*100</f>
        <v>0</v>
      </c>
      <c r="U123" s="145"/>
      <c r="V123" s="145">
        <f>SUMIF(V118:V120,2,V118:V120)/(COUNT(V118:V120)*2)*100</f>
        <v>0</v>
      </c>
      <c r="W123" s="145"/>
      <c r="X123" s="145">
        <f>SUMIF(X118:X120,2,X118:X120)/(COUNT(X118:X120)*2)*100</f>
        <v>0</v>
      </c>
      <c r="Y123" s="145"/>
      <c r="Z123" s="145">
        <f>SUMIF(Z118:Z120,2,Z118:Z120)/(COUNT(Z118:Z120)*2)*100</f>
        <v>0</v>
      </c>
      <c r="AA123" s="145"/>
      <c r="AB123" s="145">
        <f>SUMIF(AB118:AB120,2,AB118:AB120)/(COUNT(AB118:AB120)*2)*100</f>
        <v>0</v>
      </c>
      <c r="AC123" s="145"/>
      <c r="AD123" s="149">
        <f>SUMIF(AD118:AD120,2,AD118:AD120)/(COUNT(AD118:AD120)*2)*100</f>
        <v>0</v>
      </c>
    </row>
    <row r="124" spans="1:30" ht="15.75" customHeight="1" x14ac:dyDescent="0.2">
      <c r="A124" s="674" t="s">
        <v>1989</v>
      </c>
      <c r="B124" s="541"/>
      <c r="C124" s="541"/>
      <c r="D124" s="541"/>
      <c r="E124" s="541"/>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635"/>
    </row>
    <row r="125" spans="1:30" ht="15.75" customHeight="1" x14ac:dyDescent="0.2">
      <c r="A125" s="220" t="s">
        <v>1990</v>
      </c>
      <c r="B125" s="195" t="s">
        <v>1991</v>
      </c>
      <c r="C125" s="196">
        <v>4</v>
      </c>
      <c r="D125" s="196">
        <v>10.5</v>
      </c>
      <c r="E125" s="196">
        <v>5</v>
      </c>
      <c r="F125" s="196">
        <v>8</v>
      </c>
      <c r="G125" s="197">
        <f>'Lab Results - U.S.'!G51</f>
        <v>0</v>
      </c>
      <c r="H125" s="197">
        <f>(IF(AND(G125&gt;=$E125,G125&lt;=$F125),0,IF(G125=0,0,IF(G125&lt;$C125,2,IF(G125&gt;$D125,2,IF(G125&gt;=$C125,1,IF(G125&lt;=$D125,1)))))))</f>
        <v>0</v>
      </c>
      <c r="I125" s="197">
        <f>'Lab Results - U.S.'!H51</f>
        <v>0</v>
      </c>
      <c r="J125" s="197">
        <f>(IF(AND(I125&gt;=$E125,I125&lt;=$F125),0,IF(I125=0,0,IF(I125&lt;$C125,2,IF(I125&gt;$D125,2,IF(I125&gt;=$C125,1,IF(I125&lt;=$D125,1)))))))</f>
        <v>0</v>
      </c>
      <c r="K125" s="197">
        <f>'Lab Results - U.S.'!I51</f>
        <v>0</v>
      </c>
      <c r="L125" s="197">
        <f>(IF(AND(K125&gt;=$E125,K125&lt;=$F125),0,IF(K125=0,0,IF(K125&lt;$C125,2,IF(K125&gt;$D125,2,IF(K125&gt;=$C125,1,IF(K125&lt;=$D125,1)))))))</f>
        <v>0</v>
      </c>
      <c r="M125" s="197">
        <f>'Lab Results - U.S.'!J51</f>
        <v>0</v>
      </c>
      <c r="N125" s="197">
        <f>(IF(AND(M125&gt;=$E125,M125&lt;=$F125),0,IF(M125=0,0,IF(M125&lt;$C125,2,IF(M125&gt;$D125,2,IF(M125&gt;=$C125,1,IF(M125&lt;=$D125,1)))))))</f>
        <v>0</v>
      </c>
      <c r="O125" s="197">
        <f>'Lab Results - U.S.'!K51</f>
        <v>0</v>
      </c>
      <c r="P125" s="197">
        <f>(IF(AND(O125&gt;=$E125,O125&lt;=$F125),0,IF(O125=0,0,IF(O125&lt;$C125,2,IF(O125&gt;$D125,2,IF(O125&gt;=$C125,1,IF(O125&lt;=$D125,1)))))))</f>
        <v>0</v>
      </c>
      <c r="Q125" s="197">
        <f>'Lab Results - U.S.'!L51</f>
        <v>0</v>
      </c>
      <c r="R125" s="197">
        <f>(IF(AND(Q125&gt;=$E125,Q125&lt;=$F125),0,IF(Q125=0,0,IF(Q125&lt;$C125,2,IF(Q125&gt;$D125,2,IF(Q125&gt;=$C125,1,IF(Q125&lt;=$D125,1)))))))</f>
        <v>0</v>
      </c>
      <c r="S125" s="197">
        <f>'Lab Results - U.S.'!M51</f>
        <v>0</v>
      </c>
      <c r="T125" s="197">
        <f>(IF(AND(S125&gt;=$E125,S125&lt;=$F125),0,IF(S125=0,0,IF(S125&lt;$C125,2,IF(S125&gt;$D125,2,IF(S125&gt;=$C125,1,IF(S125&lt;=$D125,1)))))))</f>
        <v>0</v>
      </c>
      <c r="U125" s="197">
        <f>'Lab Results - U.S.'!N51</f>
        <v>0</v>
      </c>
      <c r="V125" s="197">
        <f>(IF(AND(U125&gt;=$E125,U125&lt;=$F125),0,IF(U125=0,0,IF(U125&lt;$C125,2,IF(U125&gt;$D125,2,IF(U125&gt;=$C125,1,IF(U125&lt;=$D125,1)))))))</f>
        <v>0</v>
      </c>
      <c r="W125" s="197">
        <f>'Lab Results - U.S.'!O51</f>
        <v>0</v>
      </c>
      <c r="X125" s="197">
        <f>(IF(AND(W125&gt;=$E125,W125&lt;=$F125),0,IF(W125=0,0,IF(W125&lt;$C125,2,IF(W125&gt;$D125,2,IF(W125&gt;=$C125,1,IF(W125&lt;=$D125,1)))))))</f>
        <v>0</v>
      </c>
      <c r="Y125" s="197">
        <f>'Lab Results - U.S.'!P51</f>
        <v>0</v>
      </c>
      <c r="Z125" s="197">
        <f>(IF(AND(Y125&gt;=$E125,Y125&lt;=$F125),0,IF(Y125=0,0,IF(Y125&lt;$C125,2,IF(Y125&gt;$D125,2,IF(Y125&gt;=$C125,1,IF(Y125&lt;=$D125,1)))))))</f>
        <v>0</v>
      </c>
      <c r="AA125" s="197">
        <f>'Lab Results - U.S.'!Q51</f>
        <v>0</v>
      </c>
      <c r="AB125" s="197">
        <f>(IF(AND(AA125&gt;=$E125,AA125&lt;=$F125),0,IF(AA125=0,0,IF(AA125&lt;$C125,2,IF(AA125&gt;$D125,2,IF(AA125&gt;=$C125,1,IF(AA125&lt;=$D125,1)))))))</f>
        <v>0</v>
      </c>
      <c r="AC125" s="197">
        <f>'Lab Results - U.S.'!R51</f>
        <v>0</v>
      </c>
      <c r="AD125" s="221">
        <f>(IF(AND(AC125&gt;=$E125,AC125&lt;=$F125),0,IF(AC125=0,0,IF(AC125&lt;$C125,2,IF(AC125&gt;$D125,2,IF(AC125&gt;=$C125,1,IF(AC125&lt;=$D125,1)))))))</f>
        <v>0</v>
      </c>
    </row>
    <row r="126" spans="1:30" ht="15.75" customHeight="1" x14ac:dyDescent="0.2">
      <c r="A126" s="222" t="s">
        <v>1992</v>
      </c>
      <c r="B126" s="198" t="s">
        <v>1993</v>
      </c>
      <c r="C126" s="199">
        <v>40</v>
      </c>
      <c r="D126" s="199">
        <v>78</v>
      </c>
      <c r="E126" s="199">
        <v>40</v>
      </c>
      <c r="F126" s="199">
        <v>60</v>
      </c>
      <c r="G126" s="200">
        <f>'Lab Results - U.S.'!G63</f>
        <v>0</v>
      </c>
      <c r="H126" s="200">
        <f>(IF(G126&gt;=$E126,0,IF(G126=0,0,IF(G126&lt;$C126,2,IF(G126&gt;=$C126,1,IF(G126&lt;=$D126,1))))))</f>
        <v>0</v>
      </c>
      <c r="I126" s="200">
        <f>'Lab Results - U.S.'!H63</f>
        <v>0</v>
      </c>
      <c r="J126" s="200">
        <f>(IF(I126&gt;=$E126,0,IF(I126=0,0,IF(I126&lt;$C126,2,IF(I126&gt;=$C126,1,IF(I126&lt;=$D126,1))))))</f>
        <v>0</v>
      </c>
      <c r="K126" s="200">
        <f>'Lab Results - U.S.'!I63</f>
        <v>0</v>
      </c>
      <c r="L126" s="200">
        <f>(IF(K126&gt;=$E126,0,IF(K126=0,0,IF(K126&lt;$C126,2,IF(K126&gt;=$C126,1,IF(K126&lt;=$D126,1))))))</f>
        <v>0</v>
      </c>
      <c r="M126" s="200">
        <f>'Lab Results - U.S.'!J63</f>
        <v>0</v>
      </c>
      <c r="N126" s="200">
        <f>(IF(M126&gt;=$E126,0,IF(M126=0,0,IF(M126&lt;$C126,2,IF(M126&gt;=$C126,1,IF(M126&lt;=$D126,1))))))</f>
        <v>0</v>
      </c>
      <c r="O126" s="200">
        <f>'Lab Results - U.S.'!K63</f>
        <v>0</v>
      </c>
      <c r="P126" s="200">
        <f>(IF(O126&gt;=$E126,0,IF(O126=0,0,IF(O126&lt;$C126,2,IF(O126&gt;=$C126,1,IF(O126&lt;=$D126,1))))))</f>
        <v>0</v>
      </c>
      <c r="Q126" s="200">
        <f>'Lab Results - U.S.'!L63</f>
        <v>0</v>
      </c>
      <c r="R126" s="200">
        <f>(IF(Q126&gt;=$E126,0,IF(Q126=0,0,IF(Q126&lt;$C126,2,IF(Q126&gt;=$C126,1,IF(Q126&lt;=$D126,1))))))</f>
        <v>0</v>
      </c>
      <c r="S126" s="200">
        <f>'Lab Results - U.S.'!M63</f>
        <v>0</v>
      </c>
      <c r="T126" s="200">
        <f>(IF(S126&gt;=$E126,0,IF(S126=0,0,IF(S126&lt;$C126,2,IF(S126&gt;=$C126,1,IF(S126&lt;=$D126,1))))))</f>
        <v>0</v>
      </c>
      <c r="U126" s="200">
        <f>'Lab Results - U.S.'!N63</f>
        <v>0</v>
      </c>
      <c r="V126" s="200">
        <f>(IF(U126&gt;=$E126,0,IF(U126=0,0,IF(U126&lt;$C126,2,IF(U126&gt;=$C126,1,IF(U126&lt;=$D126,1))))))</f>
        <v>0</v>
      </c>
      <c r="W126" s="200">
        <f>'Lab Results - U.S.'!O63</f>
        <v>0</v>
      </c>
      <c r="X126" s="200">
        <f>(IF(W126&gt;=$E126,0,IF(W126=0,0,IF(W126&lt;$C126,2,IF(W126&gt;=$C126,1,IF(W126&lt;=$D126,1))))))</f>
        <v>0</v>
      </c>
      <c r="Y126" s="200">
        <f>'Lab Results - U.S.'!P63</f>
        <v>0</v>
      </c>
      <c r="Z126" s="200">
        <f>(IF(Y126&gt;=$E126,0,IF(Y126=0,0,IF(Y126&lt;$C126,2,IF(Y126&gt;=$C126,1,IF(Y126&lt;=$D126,1))))))</f>
        <v>0</v>
      </c>
      <c r="AA126" s="200">
        <f>'Lab Results - U.S.'!Q63</f>
        <v>0</v>
      </c>
      <c r="AB126" s="200">
        <f>(IF(AA126&gt;=$E126,0,IF(AA126=0,0,IF(AA126&lt;$C126,2,IF(AA126&gt;=$C126,1,IF(AA126&lt;=$D126,1))))))</f>
        <v>0</v>
      </c>
      <c r="AC126" s="200">
        <f>'Lab Results - U.S.'!R63</f>
        <v>0</v>
      </c>
      <c r="AD126" s="223">
        <f>(IF(AC126&gt;=$E126,0,IF(AC126=0,0,IF(AC126&lt;$C126,2,IF(AC126&gt;=$C126,1,IF(AC126&lt;=$D126,1))))))</f>
        <v>0</v>
      </c>
    </row>
    <row r="127" spans="1:30" ht="16.5" customHeight="1" x14ac:dyDescent="0.2">
      <c r="A127" s="226" t="s">
        <v>1994</v>
      </c>
      <c r="B127" s="204" t="s">
        <v>1995</v>
      </c>
      <c r="C127" s="205">
        <v>15</v>
      </c>
      <c r="D127" s="205">
        <v>50</v>
      </c>
      <c r="E127" s="205">
        <v>25</v>
      </c>
      <c r="F127" s="205">
        <v>40</v>
      </c>
      <c r="G127" s="206">
        <f>'Lab Results - U.S.'!G64</f>
        <v>0</v>
      </c>
      <c r="H127" s="207">
        <f>(IF(AND(G127&gt;=$E127,G127&lt;=$F127),0,IF(G127=0,0,IF(G127&lt;$C127,0,IF(G127&gt;$D127,2,IF(G127&gt;=$C127,1,IF(G127&lt;=$D127,1)))))))</f>
        <v>0</v>
      </c>
      <c r="I127" s="206">
        <f>'Lab Results - U.S.'!H64</f>
        <v>0</v>
      </c>
      <c r="J127" s="207">
        <f>(IF(AND(I127&gt;=$E127,I127&lt;=$F127),0,IF(I127=0,0,IF(I127&lt;$C127,0,IF(I127&gt;$D127,2,IF(I127&gt;=$C127,1,IF(I127&lt;=$D127,1)))))))</f>
        <v>0</v>
      </c>
      <c r="K127" s="206">
        <f>'Lab Results - U.S.'!I64</f>
        <v>0</v>
      </c>
      <c r="L127" s="207">
        <f>(IF(AND(K127&gt;=$E127,K127&lt;=$F127),0,IF(K127=0,0,IF(K127&lt;$C127,0,IF(K127&gt;$D127,2,IF(K127&gt;=$C127,1,IF(K127&lt;=$D127,1)))))))</f>
        <v>0</v>
      </c>
      <c r="M127" s="206">
        <f>'Lab Results - U.S.'!J64</f>
        <v>0</v>
      </c>
      <c r="N127" s="207">
        <f>(IF(AND(M127&gt;=$E127,M127&lt;=$F127),0,IF(M127=0,0,IF(M127&lt;$C127,0,IF(M127&gt;$D127,2,IF(M127&gt;=$C127,1,IF(M127&lt;=$D127,1)))))))</f>
        <v>0</v>
      </c>
      <c r="O127" s="206">
        <f>'Lab Results - U.S.'!K64</f>
        <v>0</v>
      </c>
      <c r="P127" s="207">
        <f>(IF(AND(O127&gt;=$E127,O127&lt;=$F127),0,IF(O127=0,0,IF(O127&lt;$C127,0,IF(O127&gt;$D127,2,IF(O127&gt;=$C127,1,IF(O127&lt;=$D127,1)))))))</f>
        <v>0</v>
      </c>
      <c r="Q127" s="206">
        <f>'Lab Results - U.S.'!L64</f>
        <v>0</v>
      </c>
      <c r="R127" s="207">
        <f>(IF(AND(Q127&gt;=$E127,Q127&lt;=$F127),0,IF(Q127=0,0,IF(Q127&lt;$C127,0,IF(Q127&gt;$D127,2,IF(Q127&gt;=$C127,1,IF(Q127&lt;=$D127,1)))))))</f>
        <v>0</v>
      </c>
      <c r="S127" s="206">
        <f>'Lab Results - U.S.'!M64</f>
        <v>0</v>
      </c>
      <c r="T127" s="207">
        <f>(IF(AND(S127&gt;=$E127,S127&lt;=$F127),0,IF(S127=0,0,IF(S127&lt;$C127,0,IF(S127&gt;$D127,2,IF(S127&gt;=$C127,1,IF(S127&lt;=$D127,1)))))))</f>
        <v>0</v>
      </c>
      <c r="U127" s="206">
        <f>'Lab Results - U.S.'!N64</f>
        <v>0</v>
      </c>
      <c r="V127" s="207">
        <f>(IF(AND(U127&gt;=$E127,U127&lt;=$F127),0,IF(U127=0,0,IF(U127&lt;$C127,0,IF(U127&gt;$D127,2,IF(U127&gt;=$C127,1,IF(U127&lt;=$D127,1)))))))</f>
        <v>0</v>
      </c>
      <c r="W127" s="206">
        <f>'Lab Results - U.S.'!O64</f>
        <v>0</v>
      </c>
      <c r="X127" s="207">
        <f>(IF(AND(W127&gt;=$E127,W127&lt;=$F127),0,IF(W127=0,0,IF(W127&lt;$C127,0,IF(W127&gt;$D127,2,IF(W127&gt;=$C127,1,IF(W127&lt;=$D127,1)))))))</f>
        <v>0</v>
      </c>
      <c r="Y127" s="206">
        <f>'Lab Results - U.S.'!P64</f>
        <v>0</v>
      </c>
      <c r="Z127" s="207">
        <f>(IF(AND(Y127&gt;=$E127,Y127&lt;=$F127),0,IF(Y127=0,0,IF(Y127&lt;$C127,0,IF(Y127&gt;$D127,2,IF(Y127&gt;=$C127,1,IF(Y127&lt;=$D127,1)))))))</f>
        <v>0</v>
      </c>
      <c r="AA127" s="206">
        <f>'Lab Results - U.S.'!Q64</f>
        <v>0</v>
      </c>
      <c r="AB127" s="207">
        <f>(IF(AND(AA127&gt;=$E127,AA127&lt;=$F127),0,IF(AA127=0,0,IF(AA127&lt;$C127,0,IF(AA127&gt;$D127,2,IF(AA127&gt;=$C127,1,IF(AA127&lt;=$D127,1)))))))</f>
        <v>0</v>
      </c>
      <c r="AC127" s="206">
        <f>'Lab Results - U.S.'!R64</f>
        <v>0</v>
      </c>
      <c r="AD127" s="227">
        <f>(IF(AND(AC127&gt;=$E127,AC127&lt;=$F127),0,IF(AC127=0,0,IF(AC127&lt;$C127,0,IF(AC127&gt;$D127,2,IF(AC127&gt;=$C127,1,IF(AC127&lt;=$D127,1)))))))</f>
        <v>0</v>
      </c>
    </row>
    <row r="128" spans="1:30" ht="16.5" customHeight="1" x14ac:dyDescent="0.2">
      <c r="A128" s="676" t="s">
        <v>1996</v>
      </c>
      <c r="B128" s="541"/>
      <c r="C128" s="541"/>
      <c r="D128" s="541"/>
      <c r="E128" s="541"/>
      <c r="F128" s="541"/>
      <c r="G128" s="145"/>
      <c r="H128" s="145">
        <f>SUM(H125:H127)/(COUNT(H125:H127)*2)*100</f>
        <v>0</v>
      </c>
      <c r="I128" s="145"/>
      <c r="J128" s="145">
        <f>SUM(J125:J127)/(COUNT(J125:J127)*2)*100</f>
        <v>0</v>
      </c>
      <c r="K128" s="145"/>
      <c r="L128" s="145">
        <f>SUM(L125:L127)/(COUNT(L125:L127)*2)*100</f>
        <v>0</v>
      </c>
      <c r="M128" s="145"/>
      <c r="N128" s="145">
        <f>SUM(N125:N127)/(COUNT(N125:N127)*2)*100</f>
        <v>0</v>
      </c>
      <c r="O128" s="145"/>
      <c r="P128" s="145">
        <f>SUM(P125:P127)/(COUNT(P125:P127)*2)*100</f>
        <v>0</v>
      </c>
      <c r="Q128" s="145"/>
      <c r="R128" s="145">
        <f>SUM(R125:R127)/(COUNT(R125:R127)*2)*100</f>
        <v>0</v>
      </c>
      <c r="S128" s="145"/>
      <c r="T128" s="145">
        <f>SUM(T125:T127)/(COUNT(T125:T127)*2)*100</f>
        <v>0</v>
      </c>
      <c r="U128" s="145"/>
      <c r="V128" s="145">
        <f>SUM(V125:V127)/(COUNT(V125:V127)*2)*100</f>
        <v>0</v>
      </c>
      <c r="W128" s="145"/>
      <c r="X128" s="145">
        <f>SUM(X125:X127)/(COUNT(X125:X127)*2)*100</f>
        <v>0</v>
      </c>
      <c r="Y128" s="145"/>
      <c r="Z128" s="145">
        <f>SUM(Z125:Z127)/(COUNT(Z125:Z127)*2)*100</f>
        <v>0</v>
      </c>
      <c r="AA128" s="145"/>
      <c r="AB128" s="145">
        <f>SUM(AB125:AB127)/(COUNT(AB125:AB127)*2)*100</f>
        <v>0</v>
      </c>
      <c r="AC128" s="145"/>
      <c r="AD128" s="149">
        <f>SUM(AD125:AD127)/(COUNT(AD125:AD127)*2)*100</f>
        <v>0</v>
      </c>
    </row>
    <row r="129" spans="1:30" ht="15" customHeight="1" x14ac:dyDescent="0.2">
      <c r="A129" s="676" t="s">
        <v>1997</v>
      </c>
      <c r="B129" s="541"/>
      <c r="C129" s="541"/>
      <c r="D129" s="541"/>
      <c r="E129" s="541"/>
      <c r="F129" s="541"/>
      <c r="G129" s="145"/>
      <c r="H129" s="145">
        <f>SUMIF(H125:H127,1,H125:H127)/(COUNT(H125:H127)*1)*100</f>
        <v>0</v>
      </c>
      <c r="I129" s="145"/>
      <c r="J129" s="145">
        <f>SUMIF(J125:J127,1,J125:J127)/(COUNT(J125:J127)*1)*100</f>
        <v>0</v>
      </c>
      <c r="K129" s="145"/>
      <c r="L129" s="145">
        <f>SUMIF(L125:L127,1,L125:L127)/(COUNT(L125:L127)*1)*100</f>
        <v>0</v>
      </c>
      <c r="M129" s="145"/>
      <c r="N129" s="145">
        <f>SUMIF(N125:N127,1,N125:N127)/(COUNT(N125:N127)*1)*100</f>
        <v>0</v>
      </c>
      <c r="O129" s="145"/>
      <c r="P129" s="145">
        <f>SUMIF(P125:P127,1,P125:P127)/(COUNT(P125:P127)*1)*100</f>
        <v>0</v>
      </c>
      <c r="Q129" s="145"/>
      <c r="R129" s="145">
        <f>SUMIF(R125:R127,1,R125:R127)/(COUNT(R125:R127)*1)*100</f>
        <v>0</v>
      </c>
      <c r="S129" s="145"/>
      <c r="T129" s="145">
        <f>SUMIF(T125:T127,1,T125:T127)/(COUNT(T125:T127)*1)*100</f>
        <v>0</v>
      </c>
      <c r="U129" s="145"/>
      <c r="V129" s="145">
        <f>SUMIF(V125:V127,1,V125:V127)/(COUNT(V125:V127)*1)*100</f>
        <v>0</v>
      </c>
      <c r="W129" s="145"/>
      <c r="X129" s="145">
        <f>SUMIF(X125:X127,1,X125:X127)/(COUNT(X125:X127)*1)*100</f>
        <v>0</v>
      </c>
      <c r="Y129" s="145"/>
      <c r="Z129" s="145">
        <f>SUMIF(Z125:Z127,1,Z125:Z127)/(COUNT(Z125:Z127)*1)*100</f>
        <v>0</v>
      </c>
      <c r="AA129" s="145"/>
      <c r="AB129" s="145">
        <f>SUMIF(AB125:AB127,1,AB125:AB127)/(COUNT(AB125:AB127)*1)*100</f>
        <v>0</v>
      </c>
      <c r="AC129" s="145"/>
      <c r="AD129" s="149">
        <f>SUMIF(AD125:AD127,1,AD125:AD127)/(COUNT(AD125:AD127)*1)*100</f>
        <v>0</v>
      </c>
    </row>
    <row r="130" spans="1:30" ht="15" customHeight="1" x14ac:dyDescent="0.2">
      <c r="A130" s="676" t="s">
        <v>1998</v>
      </c>
      <c r="B130" s="541"/>
      <c r="C130" s="541"/>
      <c r="D130" s="541"/>
      <c r="E130" s="541"/>
      <c r="F130" s="541"/>
      <c r="G130" s="145"/>
      <c r="H130" s="145">
        <f>SUMIF(H125:H127,2,H125:H127)/(COUNT(H125:H127)*2)*100</f>
        <v>0</v>
      </c>
      <c r="I130" s="145"/>
      <c r="J130" s="145">
        <f>SUMIF(J125:J127,2,J125:J127)/(COUNT(J125:J127)*2)*100</f>
        <v>0</v>
      </c>
      <c r="K130" s="145"/>
      <c r="L130" s="145">
        <f>SUMIF(L125:L127,2,L125:L127)/(COUNT(L125:L127)*2)*100</f>
        <v>0</v>
      </c>
      <c r="M130" s="145"/>
      <c r="N130" s="145">
        <f>SUMIF(N125:N127,2,N125:N127)/(COUNT(N125:N127)*2)*100</f>
        <v>0</v>
      </c>
      <c r="O130" s="145"/>
      <c r="P130" s="145">
        <f>SUMIF(P125:P127,2,P125:P127)/(COUNT(P125:P127)*2)*100</f>
        <v>0</v>
      </c>
      <c r="Q130" s="145"/>
      <c r="R130" s="145">
        <f>SUMIF(R125:R127,2,R125:R127)/(COUNT(R125:R127)*2)*100</f>
        <v>0</v>
      </c>
      <c r="S130" s="145"/>
      <c r="T130" s="145">
        <f>SUMIF(T125:T127,2,T125:T127)/(COUNT(T125:T127)*2)*100</f>
        <v>0</v>
      </c>
      <c r="U130" s="145"/>
      <c r="V130" s="145">
        <f>SUMIF(V125:V127,2,V125:V127)/(COUNT(V125:V127)*2)*100</f>
        <v>0</v>
      </c>
      <c r="W130" s="145"/>
      <c r="X130" s="145">
        <f>SUMIF(X125:X127,2,X125:X127)/(COUNT(X125:X127)*2)*100</f>
        <v>0</v>
      </c>
      <c r="Y130" s="145"/>
      <c r="Z130" s="145">
        <f>SUMIF(Z125:Z127,2,Z125:Z127)/(COUNT(Z125:Z127)*2)*100</f>
        <v>0</v>
      </c>
      <c r="AA130" s="145"/>
      <c r="AB130" s="145">
        <f>SUMIF(AB125:AB127,2,AB125:AB127)/(COUNT(AB125:AB127)*2)*100</f>
        <v>0</v>
      </c>
      <c r="AC130" s="145"/>
      <c r="AD130" s="149">
        <f>SUMIF(AD125:AD127,2,AD125:AD127)/(COUNT(AD125:AD127)*2)*100</f>
        <v>0</v>
      </c>
    </row>
    <row r="131" spans="1:30" ht="15.75" customHeight="1" x14ac:dyDescent="0.2">
      <c r="A131" s="674" t="s">
        <v>1999</v>
      </c>
      <c r="B131" s="541"/>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635"/>
    </row>
    <row r="132" spans="1:30" ht="15.75" customHeight="1" x14ac:dyDescent="0.2">
      <c r="A132" s="222" t="s">
        <v>2000</v>
      </c>
      <c r="B132" s="198" t="s">
        <v>2001</v>
      </c>
      <c r="C132" s="199">
        <v>36</v>
      </c>
      <c r="D132" s="199">
        <v>48.2</v>
      </c>
      <c r="E132" s="199">
        <v>37</v>
      </c>
      <c r="F132" s="199">
        <v>44</v>
      </c>
      <c r="G132" s="200">
        <f>'Lab Results - U.S.'!G56</f>
        <v>0</v>
      </c>
      <c r="H132" s="200">
        <f>(IF(G132&gt;=$E132,0,IF(G132=0,0,IF(G132&lt;$C132,2,IF(G132&gt;=$C132,1,IF(G132&lt;=$D132,1))))))</f>
        <v>0</v>
      </c>
      <c r="I132" s="200">
        <f>'Lab Results - U.S.'!H56</f>
        <v>0</v>
      </c>
      <c r="J132" s="200">
        <f>(IF(I132&gt;=$E132,0,IF(I132=0,0,IF(I132&lt;$C132,2,IF(I132&gt;=$C132,1,IF(I132&lt;=$D132,1))))))</f>
        <v>0</v>
      </c>
      <c r="K132" s="200">
        <f>'Lab Results - U.S.'!I56</f>
        <v>0</v>
      </c>
      <c r="L132" s="200">
        <f>(IF(K132&gt;=$E132,0,IF(K132=0,0,IF(K132&lt;$C132,2,IF(K132&gt;=$C132,1,IF(K132&lt;=$D132,1))))))</f>
        <v>0</v>
      </c>
      <c r="M132" s="200">
        <f>'Lab Results - U.S.'!J56</f>
        <v>0</v>
      </c>
      <c r="N132" s="200">
        <f>(IF(M132&gt;=$E132,0,IF(M132=0,0,IF(M132&lt;$C132,2,IF(M132&gt;=$C132,1,IF(M132&lt;=$D132,1))))))</f>
        <v>0</v>
      </c>
      <c r="O132" s="200">
        <f>'Lab Results - U.S.'!K56</f>
        <v>0</v>
      </c>
      <c r="P132" s="200">
        <f>(IF(O132&gt;=$E132,0,IF(O132=0,0,IF(O132&lt;$C132,2,IF(O132&gt;=$C132,1,IF(O132&lt;=$D132,1))))))</f>
        <v>0</v>
      </c>
      <c r="Q132" s="200">
        <f>'Lab Results - U.S.'!L56</f>
        <v>0</v>
      </c>
      <c r="R132" s="200">
        <f>(IF(Q132&gt;=$E132,0,IF(Q132=0,0,IF(Q132&lt;$C132,2,IF(Q132&gt;=$C132,1,IF(Q132&lt;=$D132,1))))))</f>
        <v>0</v>
      </c>
      <c r="S132" s="200">
        <f>'Lab Results - U.S.'!M56</f>
        <v>0</v>
      </c>
      <c r="T132" s="200">
        <f>(IF(S132&gt;=$E132,0,IF(S132=0,0,IF(S132&lt;$C132,2,IF(S132&gt;=$C132,1,IF(S132&lt;=$D132,1))))))</f>
        <v>0</v>
      </c>
      <c r="U132" s="200">
        <f>'Lab Results - U.S.'!N56</f>
        <v>0</v>
      </c>
      <c r="V132" s="200">
        <f>(IF(U132&gt;=$E132,0,IF(U132=0,0,IF(U132&lt;$C132,2,IF(U132&gt;=$C132,1,IF(U132&lt;=$D132,1))))))</f>
        <v>0</v>
      </c>
      <c r="W132" s="200">
        <f>'Lab Results - U.S.'!O56</f>
        <v>0</v>
      </c>
      <c r="X132" s="200">
        <f>(IF(W132&gt;=$E132,0,IF(W132=0,0,IF(W132&lt;$C132,2,IF(W132&gt;=$C132,1,IF(W132&lt;=$D132,1))))))</f>
        <v>0</v>
      </c>
      <c r="Y132" s="200">
        <f>'Lab Results - U.S.'!P56</f>
        <v>0</v>
      </c>
      <c r="Z132" s="200">
        <f>(IF(Y132&gt;=$E132,0,IF(Y132=0,0,IF(Y132&lt;$C132,2,IF(Y132&gt;=$C132,1,IF(Y132&lt;=$D132,1))))))</f>
        <v>0</v>
      </c>
      <c r="AA132" s="200">
        <f>'Lab Results - U.S.'!Q56</f>
        <v>0</v>
      </c>
      <c r="AB132" s="200">
        <f>(IF(AA132&gt;=$E132,0,IF(AA132=0,0,IF(AA132&lt;$C132,2,IF(AA132&gt;=$C132,1,IF(AA132&lt;=$D132,1))))))</f>
        <v>0</v>
      </c>
      <c r="AC132" s="200">
        <f>'Lab Results - U.S.'!R56</f>
        <v>0</v>
      </c>
      <c r="AD132" s="223">
        <f>(IF(AC132&gt;=$E132,0,IF(AC132=0,0,IF(AC132&lt;$C132,2,IF(AC132&gt;=$C132,1,IF(AC132&lt;=$D132,1))))))</f>
        <v>0</v>
      </c>
    </row>
    <row r="133" spans="1:30" ht="15.75" customHeight="1" x14ac:dyDescent="0.2">
      <c r="A133" s="222" t="s">
        <v>2002</v>
      </c>
      <c r="B133" s="198" t="s">
        <v>2003</v>
      </c>
      <c r="C133" s="199">
        <v>36</v>
      </c>
      <c r="D133" s="199">
        <v>48.2</v>
      </c>
      <c r="E133" s="199">
        <v>40</v>
      </c>
      <c r="F133" s="199">
        <v>48</v>
      </c>
      <c r="G133" s="200">
        <f>'Lab Results - U.S.'!$G$57</f>
        <v>0</v>
      </c>
      <c r="H133" s="200">
        <f>(IF(G133&gt;=$E133,0,IF(G133=0,0,IF(G133&lt;$C133,2,IF(G133&gt;=$C133,1,IF(G133&lt;=$D133,1))))))</f>
        <v>0</v>
      </c>
      <c r="I133" s="200">
        <f>'Lab Results - U.S.'!$H$57</f>
        <v>0</v>
      </c>
      <c r="J133" s="200">
        <f>(IF(I133&gt;=$E133,0,IF(I133=0,0,IF(I133&lt;$C133,2,IF(I133&gt;=$C133,1,IF(I133&lt;=$D133,1))))))</f>
        <v>0</v>
      </c>
      <c r="K133" s="200">
        <f>'Lab Results - U.S.'!$I$57</f>
        <v>0</v>
      </c>
      <c r="L133" s="200">
        <f>(IF(K133&gt;=$E133,0,IF(K133=0,0,IF(K133&lt;$C133,2,IF(K133&gt;=$C133,1,IF(K133&lt;=$D133,1))))))</f>
        <v>0</v>
      </c>
      <c r="M133" s="200">
        <f>'Lab Results - U.S.'!$J$57</f>
        <v>0</v>
      </c>
      <c r="N133" s="200">
        <f>(IF(M133&gt;=$E133,0,IF(M133=0,0,IF(M133&lt;$C133,2,IF(M133&gt;=$C133,1,IF(M133&lt;=$D133,1))))))</f>
        <v>0</v>
      </c>
      <c r="O133" s="200">
        <f>'Lab Results - U.S.'!$K$57</f>
        <v>0</v>
      </c>
      <c r="P133" s="200">
        <f>(IF(O133&gt;=$E133,0,IF(O133=0,0,IF(O133&lt;$C133,2,IF(O133&gt;=$C133,1,IF(O133&lt;=$D133,1))))))</f>
        <v>0</v>
      </c>
      <c r="Q133" s="200">
        <f>'Lab Results - U.S.'!$L$57</f>
        <v>0</v>
      </c>
      <c r="R133" s="200">
        <f>(IF(Q133&gt;=$E133,0,IF(Q133=0,0,IF(Q133&lt;$C133,2,IF(Q133&gt;=$C133,1,IF(Q133&lt;=$D133,1))))))</f>
        <v>0</v>
      </c>
      <c r="S133" s="200">
        <f>'Lab Results - U.S.'!$M$57</f>
        <v>0</v>
      </c>
      <c r="T133" s="200">
        <f>(IF(S133&gt;=$E133,0,IF(S133=0,0,IF(S133&lt;$C133,2,IF(S133&gt;=$C133,1,IF(S133&lt;=$D133,1))))))</f>
        <v>0</v>
      </c>
      <c r="U133" s="200">
        <f>'Lab Results - U.S.'!$N$57</f>
        <v>0</v>
      </c>
      <c r="V133" s="200">
        <f>(IF(U133&gt;=$E133,0,IF(U133=0,0,IF(U133&lt;$C133,2,IF(U133&gt;=$C133,1,IF(U133&lt;=$D133,1))))))</f>
        <v>0</v>
      </c>
      <c r="W133" s="200">
        <f>'Lab Results - U.S.'!$O$57</f>
        <v>0</v>
      </c>
      <c r="X133" s="200">
        <f>(IF(W133&gt;=$E133,0,IF(W133=0,0,IF(W133&lt;$C133,2,IF(W133&gt;=$C133,1,IF(W133&lt;=$D133,1))))))</f>
        <v>0</v>
      </c>
      <c r="Y133" s="200">
        <f>'Lab Results - U.S.'!$P$57</f>
        <v>0</v>
      </c>
      <c r="Z133" s="200">
        <f>(IF(Y133&gt;=$E133,0,IF(Y133=0,0,IF(Y133&lt;$C133,2,IF(Y133&gt;=$C133,1,IF(Y133&lt;=$D133,1))))))</f>
        <v>0</v>
      </c>
      <c r="AA133" s="200">
        <f>'Lab Results - U.S.'!$Q$57</f>
        <v>0</v>
      </c>
      <c r="AB133" s="200">
        <f>(IF(AA133&gt;=$E133,0,IF(AA133=0,0,IF(AA133&lt;$C133,2,IF(AA133&gt;=$C133,1,IF(AA133&lt;=$D133,1))))))</f>
        <v>0</v>
      </c>
      <c r="AC133" s="200">
        <f>'Lab Results - U.S.'!$R$57</f>
        <v>0</v>
      </c>
      <c r="AD133" s="228">
        <f>(IF(AC133&gt;=$E133,0,IF(AC133=0,0,IF(AC133&lt;$C133,2,IF(AC133&gt;=$C133,1,IF(AC133&lt;=$D133,1))))))</f>
        <v>0</v>
      </c>
    </row>
    <row r="134" spans="1:30" ht="15.75" customHeight="1" x14ac:dyDescent="0.2">
      <c r="A134" s="226" t="s">
        <v>2004</v>
      </c>
      <c r="B134" s="204" t="s">
        <v>2005</v>
      </c>
      <c r="C134" s="205">
        <v>4</v>
      </c>
      <c r="D134" s="205">
        <v>10.5</v>
      </c>
      <c r="E134" s="205">
        <v>5</v>
      </c>
      <c r="F134" s="205">
        <v>8</v>
      </c>
      <c r="G134" s="206">
        <f>'Lab Results - U.S.'!G51</f>
        <v>0</v>
      </c>
      <c r="H134" s="207">
        <f>(IF(AND(G134&gt;=$E134,G134&lt;=$F134),0,IF(G134=0,0,IF(G134&lt;$C134,0,IF(G134&gt;$D134,2,IF(G134&gt;=$C134,1,IF(G134&lt;=$D134,1)))))))</f>
        <v>0</v>
      </c>
      <c r="I134" s="206">
        <f>'Lab Results - U.S.'!H51</f>
        <v>0</v>
      </c>
      <c r="J134" s="207">
        <f>(IF(AND(I134&gt;=$E134,I134&lt;=$F134),0,IF(I134=0,0,IF(I134&lt;$C134,0,IF(I134&gt;$D134,2,IF(I134&gt;=$C134,1,IF(I134&lt;=$D134,1)))))))</f>
        <v>0</v>
      </c>
      <c r="K134" s="206">
        <f>'Lab Results - U.S.'!I51</f>
        <v>0</v>
      </c>
      <c r="L134" s="207">
        <f>(IF(AND(K134&gt;=$E134,K134&lt;=$F134),0,IF(K134=0,0,IF(K134&lt;$C134,0,IF(K134&gt;$D134,2,IF(K134&gt;=$C134,1,IF(K134&lt;=$D134,1)))))))</f>
        <v>0</v>
      </c>
      <c r="M134" s="206">
        <f>'Lab Results - U.S.'!J51</f>
        <v>0</v>
      </c>
      <c r="N134" s="207">
        <f>(IF(AND(M134&gt;=$E134,M134&lt;=$F134),0,IF(M134=0,0,IF(M134&lt;$C134,0,IF(M134&gt;$D134,2,IF(M134&gt;=$C134,1,IF(M134&lt;=$D134,1)))))))</f>
        <v>0</v>
      </c>
      <c r="O134" s="206">
        <f>'Lab Results - U.S.'!K51</f>
        <v>0</v>
      </c>
      <c r="P134" s="207">
        <f>(IF(AND(O134&gt;=$E134,O134&lt;=$F134),0,IF(O134=0,0,IF(O134&lt;$C134,0,IF(O134&gt;$D134,2,IF(O134&gt;=$C134,1,IF(O134&lt;=$D134,1)))))))</f>
        <v>0</v>
      </c>
      <c r="Q134" s="206">
        <f>'Lab Results - U.S.'!L51</f>
        <v>0</v>
      </c>
      <c r="R134" s="207">
        <f>(IF(AND(Q134&gt;=$E134,Q134&lt;=$F134),0,IF(Q134=0,0,IF(Q134&lt;$C134,0,IF(Q134&gt;$D134,2,IF(Q134&gt;=$C134,1,IF(Q134&lt;=$D134,1)))))))</f>
        <v>0</v>
      </c>
      <c r="S134" s="206">
        <f>'Lab Results - U.S.'!M51</f>
        <v>0</v>
      </c>
      <c r="T134" s="207">
        <f>(IF(AND(S134&gt;=$E134,S134&lt;=$F134),0,IF(S134=0,0,IF(S134&lt;$C134,0,IF(S134&gt;$D134,2,IF(S134&gt;=$C134,1,IF(S134&lt;=$D134,1)))))))</f>
        <v>0</v>
      </c>
      <c r="U134" s="206">
        <f>'Lab Results - U.S.'!N51</f>
        <v>0</v>
      </c>
      <c r="V134" s="207">
        <f>(IF(AND(U134&gt;=$E134,U134&lt;=$F134),0,IF(U134=0,0,IF(U134&lt;$C134,0,IF(U134&gt;$D134,2,IF(U134&gt;=$C134,1,IF(U134&lt;=$D134,1)))))))</f>
        <v>0</v>
      </c>
      <c r="W134" s="206">
        <f>'Lab Results - U.S.'!O51</f>
        <v>0</v>
      </c>
      <c r="X134" s="207">
        <f>(IF(AND(W134&gt;=$E134,W134&lt;=$F134),0,IF(W134=0,0,IF(W134&lt;$C134,0,IF(W134&gt;$D134,2,IF(W134&gt;=$C134,1,IF(W134&lt;=$D134,1)))))))</f>
        <v>0</v>
      </c>
      <c r="Y134" s="206">
        <f>'Lab Results - U.S.'!P51</f>
        <v>0</v>
      </c>
      <c r="Z134" s="207">
        <f>(IF(AND(Y134&gt;=$E134,Y134&lt;=$F134),0,IF(Y134=0,0,IF(Y134&lt;$C134,0,IF(Y134&gt;$D134,2,IF(Y134&gt;=$C134,1,IF(Y134&lt;=$D134,1)))))))</f>
        <v>0</v>
      </c>
      <c r="AA134" s="206">
        <f>'Lab Results - U.S.'!Q51</f>
        <v>0</v>
      </c>
      <c r="AB134" s="207">
        <f>(IF(AND(AA134&gt;=$E134,AA134&lt;=$F134),0,IF(AA134=0,0,IF(AA134&lt;$C134,0,IF(AA134&gt;$D134,2,IF(AA134&gt;=$C134,1,IF(AA134&lt;=$D134,1)))))))</f>
        <v>0</v>
      </c>
      <c r="AC134" s="206">
        <f>'Lab Results - U.S.'!R51</f>
        <v>0</v>
      </c>
      <c r="AD134" s="227">
        <f>(IF(AND(AC134&gt;=$E134,AC134&lt;=$F134),0,IF(AC134=0,0,IF(AC134&lt;$C134,0,IF(AC134&gt;$D134,2,IF(AC134&gt;=$C134,1,IF(AC134&lt;=$D134,1)))))))</f>
        <v>0</v>
      </c>
    </row>
    <row r="135" spans="1:30" ht="15.75" customHeight="1" x14ac:dyDescent="0.2">
      <c r="A135" s="226" t="s">
        <v>2006</v>
      </c>
      <c r="B135" s="204" t="s">
        <v>2007</v>
      </c>
      <c r="C135" s="205">
        <v>0</v>
      </c>
      <c r="D135" s="205">
        <v>5</v>
      </c>
      <c r="E135" s="205">
        <v>0</v>
      </c>
      <c r="F135" s="205">
        <v>3</v>
      </c>
      <c r="G135" s="206">
        <f>'Lab Results - U.S.'!G66</f>
        <v>0</v>
      </c>
      <c r="H135" s="207">
        <f>(IF(AND(G135&gt;=$E135,G135&lt;=$F135),0,IF(G135=0,0,IF(G135&lt;$C135,0,IF(G135&gt;$D135,2,IF(G135&gt;=$C135,1,IF(G135&lt;=$D135,1)))))))</f>
        <v>0</v>
      </c>
      <c r="I135" s="206">
        <f>'Lab Results - U.S.'!H66</f>
        <v>0</v>
      </c>
      <c r="J135" s="207">
        <f>(IF(AND(I135&gt;=$E135,I135&lt;=$F135),0,IF(I135=0,0,IF(I135&lt;$C135,0,IF(I135&gt;$D135,2,IF(I135&gt;=$C135,1,IF(I135&lt;=$D135,1)))))))</f>
        <v>0</v>
      </c>
      <c r="K135" s="206">
        <f>'Lab Results - U.S.'!I66</f>
        <v>0</v>
      </c>
      <c r="L135" s="207">
        <f>(IF(AND(K135&gt;=$E135,K135&lt;=$F135),0,IF(K135=0,0,IF(K135&lt;$C135,0,IF(K135&gt;$D135,2,IF(K135&gt;=$C135,1,IF(K135&lt;=$D135,1)))))))</f>
        <v>0</v>
      </c>
      <c r="M135" s="206">
        <f>'Lab Results - U.S.'!J66</f>
        <v>0</v>
      </c>
      <c r="N135" s="207">
        <f>(IF(AND(M135&gt;=$E135,M135&lt;=$F135),0,IF(M135=0,0,IF(M135&lt;$C135,0,IF(M135&gt;$D135,2,IF(M135&gt;=$C135,1,IF(M135&lt;=$D135,1)))))))</f>
        <v>0</v>
      </c>
      <c r="O135" s="206">
        <f>'Lab Results - U.S.'!K66</f>
        <v>0</v>
      </c>
      <c r="P135" s="207">
        <f>(IF(AND(O135&gt;=$E135,O135&lt;=$F135),0,IF(O135=0,0,IF(O135&lt;$C135,0,IF(O135&gt;$D135,2,IF(O135&gt;=$C135,1,IF(O135&lt;=$D135,1)))))))</f>
        <v>0</v>
      </c>
      <c r="Q135" s="206">
        <f>'Lab Results - U.S.'!L66</f>
        <v>0</v>
      </c>
      <c r="R135" s="207">
        <f>(IF(AND(Q135&gt;=$E135,Q135&lt;=$F135),0,IF(Q135=0,0,IF(Q135&lt;$C135,0,IF(Q135&gt;$D135,2,IF(Q135&gt;=$C135,1,IF(Q135&lt;=$D135,1)))))))</f>
        <v>0</v>
      </c>
      <c r="S135" s="206">
        <f>'Lab Results - U.S.'!M66</f>
        <v>0</v>
      </c>
      <c r="T135" s="207">
        <f>(IF(AND(S135&gt;=$E135,S135&lt;=$F135),0,IF(S135=0,0,IF(S135&lt;$C135,0,IF(S135&gt;$D135,2,IF(S135&gt;=$C135,1,IF(S135&lt;=$D135,1)))))))</f>
        <v>0</v>
      </c>
      <c r="U135" s="206">
        <f>'Lab Results - U.S.'!N66</f>
        <v>0</v>
      </c>
      <c r="V135" s="207">
        <f>(IF(AND(U135&gt;=$E135,U135&lt;=$F135),0,IF(U135=0,0,IF(U135&lt;$C135,0,IF(U135&gt;$D135,2,IF(U135&gt;=$C135,1,IF(U135&lt;=$D135,1)))))))</f>
        <v>0</v>
      </c>
      <c r="W135" s="206">
        <f>'Lab Results - U.S.'!O66</f>
        <v>0</v>
      </c>
      <c r="X135" s="207">
        <f>(IF(AND(W135&gt;=$E135,W135&lt;=$F135),0,IF(W135=0,0,IF(W135&lt;$C135,0,IF(W135&gt;$D135,2,IF(W135&gt;=$C135,1,IF(W135&lt;=$D135,1)))))))</f>
        <v>0</v>
      </c>
      <c r="Y135" s="206">
        <f>'Lab Results - U.S.'!P66</f>
        <v>0</v>
      </c>
      <c r="Z135" s="207">
        <f>(IF(AND(Y135&gt;=$E135,Y135&lt;=$F135),0,IF(Y135=0,0,IF(Y135&lt;$C135,0,IF(Y135&gt;$D135,2,IF(Y135&gt;=$C135,1,IF(Y135&lt;=$D135,1)))))))</f>
        <v>0</v>
      </c>
      <c r="AA135" s="206">
        <f>'Lab Results - U.S.'!Q66</f>
        <v>0</v>
      </c>
      <c r="AB135" s="207">
        <f>(IF(AND(AA135&gt;=$E135,AA135&lt;=$F135),0,IF(AA135=0,0,IF(AA135&lt;$C135,0,IF(AA135&gt;$D135,2,IF(AA135&gt;=$C135,1,IF(AA135&lt;=$D135,1)))))))</f>
        <v>0</v>
      </c>
      <c r="AC135" s="206">
        <f>'Lab Results - U.S.'!R66</f>
        <v>0</v>
      </c>
      <c r="AD135" s="227">
        <f>(IF(AND(AC135&gt;=$E135,AC135&lt;=$F135),0,IF(AC135=0,0,IF(AC135&lt;$C135,0,IF(AC135&gt;$D135,2,IF(AC135&gt;=$C135,1,IF(AC135&lt;=$D135,1)))))))</f>
        <v>0</v>
      </c>
    </row>
    <row r="136" spans="1:30" ht="15.75" customHeight="1" x14ac:dyDescent="0.2">
      <c r="A136" s="226" t="s">
        <v>2008</v>
      </c>
      <c r="B136" s="204" t="s">
        <v>2009</v>
      </c>
      <c r="C136" s="205">
        <v>0</v>
      </c>
      <c r="D136" s="205">
        <v>5</v>
      </c>
      <c r="E136" s="205">
        <v>0</v>
      </c>
      <c r="F136" s="205">
        <v>1</v>
      </c>
      <c r="G136" s="206">
        <f>'Lab Results - U.S.'!G67</f>
        <v>0</v>
      </c>
      <c r="H136" s="207">
        <f>(IF(AND(G136&gt;=$E136,G136&lt;=$F136),0,IF(G136=0,0,IF(G136&lt;$C136,0,IF(G136&gt;$D136,2,IF(G136&gt;=$C136,1,IF(G136&lt;=$D136,1)))))))</f>
        <v>0</v>
      </c>
      <c r="I136" s="206">
        <f>'Lab Results - U.S.'!H67</f>
        <v>0</v>
      </c>
      <c r="J136" s="207">
        <f>(IF(AND(I136&gt;=$E136,I136&lt;=$F136),0,IF(I136=0,0,IF(I136&lt;$C136,0,IF(I136&gt;$D136,2,IF(I136&gt;=$C136,1,IF(I136&lt;=$D136,1)))))))</f>
        <v>0</v>
      </c>
      <c r="K136" s="206">
        <f>'Lab Results - U.S.'!I67</f>
        <v>0</v>
      </c>
      <c r="L136" s="207">
        <f>(IF(AND(K136&gt;=$E136,K136&lt;=$F136),0,IF(K136=0,0,IF(K136&lt;$C136,0,IF(K136&gt;$D136,2,IF(K136&gt;=$C136,1,IF(K136&lt;=$D136,1)))))))</f>
        <v>0</v>
      </c>
      <c r="M136" s="206">
        <f>'Lab Results - U.S.'!J67</f>
        <v>0</v>
      </c>
      <c r="N136" s="207">
        <f>(IF(AND(M136&gt;=$E136,M136&lt;=$F136),0,IF(M136=0,0,IF(M136&lt;$C136,0,IF(M136&gt;$D136,2,IF(M136&gt;=$C136,1,IF(M136&lt;=$D136,1)))))))</f>
        <v>0</v>
      </c>
      <c r="O136" s="206">
        <f>'Lab Results - U.S.'!K67</f>
        <v>0</v>
      </c>
      <c r="P136" s="207">
        <f>(IF(AND(O136&gt;=$E136,O136&lt;=$F136),0,IF(O136=0,0,IF(O136&lt;$C136,0,IF(O136&gt;$D136,2,IF(O136&gt;=$C136,1,IF(O136&lt;=$D136,1)))))))</f>
        <v>0</v>
      </c>
      <c r="Q136" s="206">
        <f>'Lab Results - U.S.'!L67</f>
        <v>0</v>
      </c>
      <c r="R136" s="207">
        <f>(IF(AND(Q136&gt;=$E136,Q136&lt;=$F136),0,IF(Q136=0,0,IF(Q136&lt;$C136,0,IF(Q136&gt;$D136,2,IF(Q136&gt;=$C136,1,IF(Q136&lt;=$D136,1)))))))</f>
        <v>0</v>
      </c>
      <c r="S136" s="206">
        <f>'Lab Results - U.S.'!M67</f>
        <v>0</v>
      </c>
      <c r="T136" s="207">
        <f>(IF(AND(S136&gt;=$E136,S136&lt;=$F136),0,IF(S136=0,0,IF(S136&lt;$C136,0,IF(S136&gt;$D136,2,IF(S136&gt;=$C136,1,IF(S136&lt;=$D136,1)))))))</f>
        <v>0</v>
      </c>
      <c r="U136" s="206">
        <f>'Lab Results - U.S.'!N67</f>
        <v>0</v>
      </c>
      <c r="V136" s="207">
        <f>(IF(AND(U136&gt;=$E136,U136&lt;=$F136),0,IF(U136=0,0,IF(U136&lt;$C136,0,IF(U136&gt;$D136,2,IF(U136&gt;=$C136,1,IF(U136&lt;=$D136,1)))))))</f>
        <v>0</v>
      </c>
      <c r="W136" s="206">
        <f>'Lab Results - U.S.'!O67</f>
        <v>0</v>
      </c>
      <c r="X136" s="207">
        <f>(IF(AND(W136&gt;=$E136,W136&lt;=$F136),0,IF(W136=0,0,IF(W136&lt;$C136,0,IF(W136&gt;$D136,2,IF(W136&gt;=$C136,1,IF(W136&lt;=$D136,1)))))))</f>
        <v>0</v>
      </c>
      <c r="Y136" s="206">
        <f>'Lab Results - U.S.'!P67</f>
        <v>0</v>
      </c>
      <c r="Z136" s="207">
        <f>(IF(AND(Y136&gt;=$E136,Y136&lt;=$F136),0,IF(Y136=0,0,IF(Y136&lt;$C136,0,IF(Y136&gt;$D136,2,IF(Y136&gt;=$C136,1,IF(Y136&lt;=$D136,1)))))))</f>
        <v>0</v>
      </c>
      <c r="AA136" s="206">
        <f>'Lab Results - U.S.'!Q67</f>
        <v>0</v>
      </c>
      <c r="AB136" s="207">
        <f>(IF(AND(AA136&gt;=$E136,AA136&lt;=$F136),0,IF(AA136=0,0,IF(AA136&lt;$C136,0,IF(AA136&gt;$D136,2,IF(AA136&gt;=$C136,1,IF(AA136&lt;=$D136,1)))))))</f>
        <v>0</v>
      </c>
      <c r="AC136" s="206">
        <f>'Lab Results - U.S.'!R67</f>
        <v>0</v>
      </c>
      <c r="AD136" s="227">
        <f>(IF(AND(AC136&gt;=$E136,AC136&lt;=$F136),0,IF(AC136=0,0,IF(AC136&lt;$C136,0,IF(AC136&gt;$D136,2,IF(AC136&gt;=$C136,1,IF(AC136&lt;=$D136,1)))))))</f>
        <v>0</v>
      </c>
    </row>
    <row r="137" spans="1:30" ht="15.75" customHeight="1" x14ac:dyDescent="0.2">
      <c r="A137" s="226" t="s">
        <v>2010</v>
      </c>
      <c r="B137" s="204" t="s">
        <v>2011</v>
      </c>
      <c r="C137" s="205">
        <v>0</v>
      </c>
      <c r="D137" s="205">
        <v>13</v>
      </c>
      <c r="E137" s="205">
        <v>0</v>
      </c>
      <c r="F137" s="205">
        <v>7</v>
      </c>
      <c r="G137" s="206">
        <f>'Lab Results - U.S.'!G65</f>
        <v>0</v>
      </c>
      <c r="H137" s="207">
        <f>(IF(AND(G137&gt;=$E137,G137&lt;=$F137),0,IF(G137=0,0,IF(G137&lt;$C137,0,IF(G137&gt;$D137,2,IF(G137&gt;=$C137,1,IF(G137&lt;=$D137,1)))))))</f>
        <v>0</v>
      </c>
      <c r="I137" s="206">
        <f>'Lab Results - U.S.'!H65</f>
        <v>0</v>
      </c>
      <c r="J137" s="207">
        <f>(IF(AND(I137&gt;=$E137,I137&lt;=$F137),0,IF(I137=0,0,IF(I137&lt;$C137,0,IF(I137&gt;$D137,2,IF(I137&gt;=$C137,1,IF(I137&lt;=$D137,1)))))))</f>
        <v>0</v>
      </c>
      <c r="K137" s="206">
        <f>'Lab Results - U.S.'!I65</f>
        <v>0</v>
      </c>
      <c r="L137" s="207">
        <f>(IF(AND(K137&gt;=$E137,K137&lt;=$F137),0,IF(K137=0,0,IF(K137&lt;$C137,0,IF(K137&gt;$D137,2,IF(K137&gt;=$C137,1,IF(K137&lt;=$D137,1)))))))</f>
        <v>0</v>
      </c>
      <c r="M137" s="206">
        <f>'Lab Results - U.S.'!J65</f>
        <v>0</v>
      </c>
      <c r="N137" s="207">
        <f>(IF(AND(M137&gt;=$E137,M137&lt;=$F137),0,IF(M137=0,0,IF(M137&lt;$C137,0,IF(M137&gt;$D137,2,IF(M137&gt;=$C137,1,IF(M137&lt;=$D137,1)))))))</f>
        <v>0</v>
      </c>
      <c r="O137" s="206">
        <f>'Lab Results - U.S.'!K65</f>
        <v>0</v>
      </c>
      <c r="P137" s="207">
        <f>(IF(AND(O137&gt;=$E137,O137&lt;=$F137),0,IF(O137=0,0,IF(O137&lt;$C137,0,IF(O137&gt;$D137,2,IF(O137&gt;=$C137,1,IF(O137&lt;=$D137,1)))))))</f>
        <v>0</v>
      </c>
      <c r="Q137" s="206">
        <f>'Lab Results - U.S.'!L65</f>
        <v>0</v>
      </c>
      <c r="R137" s="207">
        <f>(IF(AND(Q137&gt;=$E137,Q137&lt;=$F137),0,IF(Q137=0,0,IF(Q137&lt;$C137,0,IF(Q137&gt;$D137,2,IF(Q137&gt;=$C137,1,IF(Q137&lt;=$D137,1)))))))</f>
        <v>0</v>
      </c>
      <c r="S137" s="206">
        <f>'Lab Results - U.S.'!M65</f>
        <v>0</v>
      </c>
      <c r="T137" s="207">
        <f>(IF(AND(S137&gt;=$E137,S137&lt;=$F137),0,IF(S137=0,0,IF(S137&lt;$C137,0,IF(S137&gt;$D137,2,IF(S137&gt;=$C137,1,IF(S137&lt;=$D137,1)))))))</f>
        <v>0</v>
      </c>
      <c r="U137" s="206">
        <f>'Lab Results - U.S.'!N65</f>
        <v>0</v>
      </c>
      <c r="V137" s="207">
        <f>(IF(AND(U137&gt;=$E137,U137&lt;=$F137),0,IF(U137=0,0,IF(U137&lt;$C137,0,IF(U137&gt;$D137,2,IF(U137&gt;=$C137,1,IF(U137&lt;=$D137,1)))))))</f>
        <v>0</v>
      </c>
      <c r="W137" s="206">
        <f>'Lab Results - U.S.'!O65</f>
        <v>0</v>
      </c>
      <c r="X137" s="207">
        <f>(IF(AND(W137&gt;=$E137,W137&lt;=$F137),0,IF(W137=0,0,IF(W137&lt;$C137,0,IF(W137&gt;$D137,2,IF(W137&gt;=$C137,1,IF(W137&lt;=$D137,1)))))))</f>
        <v>0</v>
      </c>
      <c r="Y137" s="206">
        <f>'Lab Results - U.S.'!P65</f>
        <v>0</v>
      </c>
      <c r="Z137" s="207">
        <f>(IF(AND(Y137&gt;=$E137,Y137&lt;=$F137),0,IF(Y137=0,0,IF(Y137&lt;$C137,0,IF(Y137&gt;$D137,2,IF(Y137&gt;=$C137,1,IF(Y137&lt;=$D137,1)))))))</f>
        <v>0</v>
      </c>
      <c r="AA137" s="206">
        <f>'Lab Results - U.S.'!Q65</f>
        <v>0</v>
      </c>
      <c r="AB137" s="207">
        <f>(IF(AND(AA137&gt;=$E137,AA137&lt;=$F137),0,IF(AA137=0,0,IF(AA137&lt;$C137,0,IF(AA137&gt;$D137,2,IF(AA137&gt;=$C137,1,IF(AA137&lt;=$D137,1)))))))</f>
        <v>0</v>
      </c>
      <c r="AC137" s="206">
        <f>'Lab Results - U.S.'!R65</f>
        <v>0</v>
      </c>
      <c r="AD137" s="227">
        <f>(IF(AND(AC137&gt;=$E137,AC137&lt;=$F137),0,IF(AC137=0,0,IF(AC137&lt;$C137,0,IF(AC137&gt;$D137,2,IF(AC137&gt;=$C137,1,IF(AC137&lt;=$D137,1)))))))</f>
        <v>0</v>
      </c>
    </row>
    <row r="138" spans="1:30" ht="16.5" customHeight="1" x14ac:dyDescent="0.2">
      <c r="A138" s="226" t="s">
        <v>2012</v>
      </c>
      <c r="B138" s="204" t="s">
        <v>2013</v>
      </c>
      <c r="C138" s="205">
        <v>82</v>
      </c>
      <c r="D138" s="205">
        <v>103</v>
      </c>
      <c r="E138" s="205">
        <v>85</v>
      </c>
      <c r="F138" s="205">
        <v>92</v>
      </c>
      <c r="G138" s="206">
        <f>'Lab Results - U.S.'!G58</f>
        <v>0</v>
      </c>
      <c r="H138" s="207">
        <f>(IF(AND(G138&gt;=$E138,G138&lt;=$F138),0,IF(G138=0,0,IF(G138&lt;$C138,0,IF(G138&gt;$D138,2,IF(G138&gt;=$C138,1,IF(G138&lt;=$D138,1)))))))</f>
        <v>0</v>
      </c>
      <c r="I138" s="206">
        <f>'Lab Results - U.S.'!H58</f>
        <v>0</v>
      </c>
      <c r="J138" s="207">
        <f>(IF(AND(I138&gt;=$E138,I138&lt;=$F138),0,IF(I138=0,0,IF(I138&lt;$C138,0,IF(I138&gt;$D138,2,IF(I138&gt;=$C138,1,IF(I138&lt;=$D138,1)))))))</f>
        <v>0</v>
      </c>
      <c r="K138" s="206">
        <f>'Lab Results - U.S.'!I58</f>
        <v>0</v>
      </c>
      <c r="L138" s="207">
        <f>(IF(AND(K138&gt;=$E138,K138&lt;=$F138),0,IF(K138=0,0,IF(K138&lt;$C138,0,IF(K138&gt;$D138,2,IF(K138&gt;=$C138,1,IF(K138&lt;=$D138,1)))))))</f>
        <v>0</v>
      </c>
      <c r="M138" s="206">
        <f>'Lab Results - U.S.'!J58</f>
        <v>0</v>
      </c>
      <c r="N138" s="207">
        <f>(IF(AND(M138&gt;=$E138,M138&lt;=$F138),0,IF(M138=0,0,IF(M138&lt;$C138,0,IF(M138&gt;$D138,2,IF(M138&gt;=$C138,1,IF(M138&lt;=$D138,1)))))))</f>
        <v>0</v>
      </c>
      <c r="O138" s="206">
        <f>'Lab Results - U.S.'!K58</f>
        <v>0</v>
      </c>
      <c r="P138" s="207">
        <f>(IF(AND(O138&gt;=$E138,O138&lt;=$F138),0,IF(O138=0,0,IF(O138&lt;$C138,0,IF(O138&gt;$D138,2,IF(O138&gt;=$C138,1,IF(O138&lt;=$D138,1)))))))</f>
        <v>0</v>
      </c>
      <c r="Q138" s="206">
        <f>'Lab Results - U.S.'!L58</f>
        <v>0</v>
      </c>
      <c r="R138" s="207">
        <f>(IF(AND(Q138&gt;=$E138,Q138&lt;=$F138),0,IF(Q138=0,0,IF(Q138&lt;$C138,0,IF(Q138&gt;$D138,2,IF(Q138&gt;=$C138,1,IF(Q138&lt;=$D138,1)))))))</f>
        <v>0</v>
      </c>
      <c r="S138" s="206">
        <f>'Lab Results - U.S.'!M58</f>
        <v>0</v>
      </c>
      <c r="T138" s="207">
        <f>(IF(AND(S138&gt;=$E138,S138&lt;=$F138),0,IF(S138=0,0,IF(S138&lt;$C138,0,IF(S138&gt;$D138,2,IF(S138&gt;=$C138,1,IF(S138&lt;=$D138,1)))))))</f>
        <v>0</v>
      </c>
      <c r="U138" s="206">
        <f>'Lab Results - U.S.'!N58</f>
        <v>0</v>
      </c>
      <c r="V138" s="207">
        <f>(IF(AND(U138&gt;=$E138,U138&lt;=$F138),0,IF(U138=0,0,IF(U138&lt;$C138,0,IF(U138&gt;$D138,2,IF(U138&gt;=$C138,1,IF(U138&lt;=$D138,1)))))))</f>
        <v>0</v>
      </c>
      <c r="W138" s="206">
        <f>'Lab Results - U.S.'!O58</f>
        <v>0</v>
      </c>
      <c r="X138" s="207">
        <f>(IF(AND(W138&gt;=$E138,W138&lt;=$F138),0,IF(W138=0,0,IF(W138&lt;$C138,0,IF(W138&gt;$D138,2,IF(W138&gt;=$C138,1,IF(W138&lt;=$D138,1)))))))</f>
        <v>0</v>
      </c>
      <c r="Y138" s="206">
        <f>'Lab Results - U.S.'!P58</f>
        <v>0</v>
      </c>
      <c r="Z138" s="207">
        <f>(IF(AND(Y138&gt;=$E138,Y138&lt;=$F138),0,IF(Y138=0,0,IF(Y138&lt;$C138,0,IF(Y138&gt;$D138,2,IF(Y138&gt;=$C138,1,IF(Y138&lt;=$D138,1)))))))</f>
        <v>0</v>
      </c>
      <c r="AA138" s="206">
        <f>'Lab Results - U.S.'!Q58</f>
        <v>0</v>
      </c>
      <c r="AB138" s="207">
        <f>(IF(AND(AA138&gt;=$E138,AA138&lt;=$F138),0,IF(AA138=0,0,IF(AA138&lt;$C138,0,IF(AA138&gt;$D138,2,IF(AA138&gt;=$C138,1,IF(AA138&lt;=$D138,1)))))))</f>
        <v>0</v>
      </c>
      <c r="AC138" s="206">
        <f>'Lab Results - U.S.'!R58</f>
        <v>0</v>
      </c>
      <c r="AD138" s="227">
        <f>(IF(AND(AC138&gt;=$E138,AC138&lt;=$F138),0,IF(AC138=0,0,IF(AC138&lt;$C138,0,IF(AC138&gt;$D138,2,IF(AC138&gt;=$C138,1,IF(AC138&lt;=$D138,1)))))))</f>
        <v>0</v>
      </c>
    </row>
    <row r="139" spans="1:30" ht="16.5" customHeight="1" x14ac:dyDescent="0.2">
      <c r="A139" s="676" t="s">
        <v>2014</v>
      </c>
      <c r="B139" s="541"/>
      <c r="C139" s="541"/>
      <c r="D139" s="541"/>
      <c r="E139" s="541"/>
      <c r="F139" s="541"/>
      <c r="G139" s="145"/>
      <c r="H139" s="145">
        <f>SUM(H132:H138)/(COUNT(H132:H138)*2)*100</f>
        <v>0</v>
      </c>
      <c r="I139" s="145"/>
      <c r="J139" s="145">
        <f>SUM(J132:J138)/(COUNT(J132:J138)*2)*100</f>
        <v>0</v>
      </c>
      <c r="K139" s="145"/>
      <c r="L139" s="145">
        <f>SUM(L132:L138)/(COUNT(L132:L138)*2)*100</f>
        <v>0</v>
      </c>
      <c r="M139" s="145"/>
      <c r="N139" s="145">
        <f>SUM(N132:N138)/(COUNT(N132:N138)*2)*100</f>
        <v>0</v>
      </c>
      <c r="O139" s="145"/>
      <c r="P139" s="145">
        <f>SUM(P132:P138)/(COUNT(P132:P138)*2)*100</f>
        <v>0</v>
      </c>
      <c r="Q139" s="145"/>
      <c r="R139" s="145">
        <f>SUM(R132:R138)/(COUNT(R132:R138)*2)*100</f>
        <v>0</v>
      </c>
      <c r="S139" s="145"/>
      <c r="T139" s="145">
        <f>SUM(T132:T138)/(COUNT(T132:T138)*2)*100</f>
        <v>0</v>
      </c>
      <c r="U139" s="145"/>
      <c r="V139" s="145">
        <f>SUM(V132:V138)/(COUNT(V132:V138)*2)*100</f>
        <v>0</v>
      </c>
      <c r="W139" s="145"/>
      <c r="X139" s="145">
        <f>SUM(X132:X138)/(COUNT(X132:X138)*2)*100</f>
        <v>0</v>
      </c>
      <c r="Y139" s="145"/>
      <c r="Z139" s="145">
        <f>SUM(Z132:Z138)/(COUNT(Z132:Z138)*2)*100</f>
        <v>0</v>
      </c>
      <c r="AA139" s="145"/>
      <c r="AB139" s="145">
        <f>SUM(AB132:AB138)/(COUNT(AB132:AB138)*2)*100</f>
        <v>0</v>
      </c>
      <c r="AC139" s="145"/>
      <c r="AD139" s="149">
        <f>SUM(AD132:AD138)/(COUNT(AD132:AD138)*2)*100</f>
        <v>0</v>
      </c>
    </row>
    <row r="140" spans="1:30" ht="15" customHeight="1" x14ac:dyDescent="0.2">
      <c r="A140" s="676" t="s">
        <v>2015</v>
      </c>
      <c r="B140" s="541"/>
      <c r="C140" s="541"/>
      <c r="D140" s="541"/>
      <c r="E140" s="541"/>
      <c r="F140" s="541"/>
      <c r="G140" s="145"/>
      <c r="H140" s="145">
        <f>SUMIF(H132:H138,1,H132:H138)/(COUNT(H132:H138)*1)*100</f>
        <v>0</v>
      </c>
      <c r="I140" s="145"/>
      <c r="J140" s="145">
        <f>SUMIF(J132:J138,1,J132:J138)/(COUNT(J132:J138)*1)*100</f>
        <v>0</v>
      </c>
      <c r="K140" s="145"/>
      <c r="L140" s="145">
        <f>SUMIF(L132:L138,1,L132:L138)/(COUNT(L132:L138)*1)*100</f>
        <v>0</v>
      </c>
      <c r="M140" s="145"/>
      <c r="N140" s="145">
        <f>SUMIF(N132:N138,1,N132:N138)/(COUNT(N132:N138)*1)*100</f>
        <v>0</v>
      </c>
      <c r="O140" s="145"/>
      <c r="P140" s="145">
        <f>SUMIF(P132:P138,1,P132:P138)/(COUNT(P132:P138)*1)*100</f>
        <v>0</v>
      </c>
      <c r="Q140" s="145"/>
      <c r="R140" s="145">
        <f>SUMIF(R132:R138,1,R132:R138)/(COUNT(R132:R138)*1)*100</f>
        <v>0</v>
      </c>
      <c r="S140" s="145"/>
      <c r="T140" s="145">
        <f>SUMIF(T132:T138,1,T132:T138)/(COUNT(T132:T138)*1)*100</f>
        <v>0</v>
      </c>
      <c r="U140" s="145"/>
      <c r="V140" s="145">
        <f>SUMIF(V132:V138,1,V132:V138)/(COUNT(V132:V138)*1)*100</f>
        <v>0</v>
      </c>
      <c r="W140" s="145"/>
      <c r="X140" s="145">
        <f>SUMIF(X132:X138,1,X132:X138)/(COUNT(X132:X138)*1)*100</f>
        <v>0</v>
      </c>
      <c r="Y140" s="145"/>
      <c r="Z140" s="145">
        <f>SUMIF(Z132:Z138,1,Z132:Z138)/(COUNT(Z132:Z138)*1)*100</f>
        <v>0</v>
      </c>
      <c r="AA140" s="145"/>
      <c r="AB140" s="145">
        <f>SUMIF(AB132:AB138,1,AB132:AB138)/(COUNT(AB132:AB138)*1)*100</f>
        <v>0</v>
      </c>
      <c r="AC140" s="145"/>
      <c r="AD140" s="149">
        <f>SUMIF(AD132:AD138,1,AD132:AD138)/(COUNT(AD132:AD138)*1)*100</f>
        <v>0</v>
      </c>
    </row>
    <row r="141" spans="1:30" ht="15" customHeight="1" x14ac:dyDescent="0.2">
      <c r="A141" s="676" t="s">
        <v>2016</v>
      </c>
      <c r="B141" s="541"/>
      <c r="C141" s="541"/>
      <c r="D141" s="541"/>
      <c r="E141" s="541"/>
      <c r="F141" s="541"/>
      <c r="G141" s="145"/>
      <c r="H141" s="145">
        <f>SUMIF(H132:H138,2,H132:H138)/(COUNT(H132:H138)*2)*100</f>
        <v>0</v>
      </c>
      <c r="I141" s="145"/>
      <c r="J141" s="145">
        <f>SUMIF(J132:J138,2,J132:J138)/(COUNT(J132:J138)*2)*100</f>
        <v>0</v>
      </c>
      <c r="K141" s="145"/>
      <c r="L141" s="145">
        <f>SUMIF(L132:L138,2,L132:L138)/(COUNT(L132:L138)*2)*100</f>
        <v>0</v>
      </c>
      <c r="M141" s="145"/>
      <c r="N141" s="145">
        <f>SUMIF(N132:N138,2,N132:N138)/(COUNT(N132:N138)*2)*100</f>
        <v>0</v>
      </c>
      <c r="O141" s="145"/>
      <c r="P141" s="145">
        <f>SUMIF(P132:P138,2,P132:P138)/(COUNT(P132:P138)*2)*100</f>
        <v>0</v>
      </c>
      <c r="Q141" s="145"/>
      <c r="R141" s="145">
        <f>SUMIF(R132:R138,2,R132:R138)/(COUNT(R132:R138)*2)*100</f>
        <v>0</v>
      </c>
      <c r="S141" s="145"/>
      <c r="T141" s="145">
        <f>SUMIF(T132:T138,2,T132:T138)/(COUNT(T132:T138)*2)*100</f>
        <v>0</v>
      </c>
      <c r="U141" s="145"/>
      <c r="V141" s="145">
        <f>SUMIF(V132:V138,2,V132:V138)/(COUNT(V132:V138)*2)*100</f>
        <v>0</v>
      </c>
      <c r="W141" s="145"/>
      <c r="X141" s="145">
        <f>SUMIF(X132:X138,2,X132:X138)/(COUNT(X132:X138)*2)*100</f>
        <v>0</v>
      </c>
      <c r="Y141" s="145"/>
      <c r="Z141" s="145">
        <f>SUMIF(Z132:Z138,2,Z132:Z138)/(COUNT(Z132:Z138)*2)*100</f>
        <v>0</v>
      </c>
      <c r="AA141" s="145"/>
      <c r="AB141" s="145">
        <f>SUMIF(AB132:AB138,2,AB132:AB138)/(COUNT(AB132:AB138)*2)*100</f>
        <v>0</v>
      </c>
      <c r="AC141" s="145"/>
      <c r="AD141" s="149">
        <f>SUMIF(AD132:AD138,2,AD132:AD138)/(COUNT(AD132:AD138)*2)*100</f>
        <v>0</v>
      </c>
    </row>
    <row r="142" spans="1:30" ht="15.75" customHeight="1" x14ac:dyDescent="0.2">
      <c r="A142" s="674" t="s">
        <v>2017</v>
      </c>
      <c r="B142" s="541"/>
      <c r="C142" s="541"/>
      <c r="D142" s="541"/>
      <c r="E142" s="541"/>
      <c r="F142" s="541"/>
      <c r="G142" s="541"/>
      <c r="H142" s="541"/>
      <c r="I142" s="541"/>
      <c r="J142" s="541"/>
      <c r="K142" s="541"/>
      <c r="L142" s="541"/>
      <c r="M142" s="541"/>
      <c r="N142" s="541"/>
      <c r="O142" s="541"/>
      <c r="P142" s="541"/>
      <c r="Q142" s="541"/>
      <c r="R142" s="541"/>
      <c r="S142" s="541"/>
      <c r="T142" s="541"/>
      <c r="U142" s="541"/>
      <c r="V142" s="541"/>
      <c r="W142" s="541"/>
      <c r="X142" s="541"/>
      <c r="Y142" s="541"/>
      <c r="Z142" s="541"/>
      <c r="AA142" s="541"/>
      <c r="AB142" s="541"/>
      <c r="AC142" s="541"/>
      <c r="AD142" s="635"/>
    </row>
    <row r="143" spans="1:30" ht="15.75" customHeight="1" x14ac:dyDescent="0.2">
      <c r="A143" s="226" t="s">
        <v>2018</v>
      </c>
      <c r="B143" s="204" t="s">
        <v>2019</v>
      </c>
      <c r="C143" s="205">
        <v>19</v>
      </c>
      <c r="D143" s="205">
        <v>31</v>
      </c>
      <c r="E143" s="205">
        <v>25</v>
      </c>
      <c r="F143" s="205">
        <v>30</v>
      </c>
      <c r="G143" s="206">
        <f>'Lab Results - U.S.'!G19</f>
        <v>0</v>
      </c>
      <c r="H143" s="207">
        <f>(IF(AND(G143&gt;=$E143,G143&lt;=$F143),0,IF(G143=0,0,IF(G143&lt;$C143,0,IF(G143&gt;$D143,2,IF(G143&gt;=$C143,1,IF(G143&lt;=$D143,1)))))))</f>
        <v>0</v>
      </c>
      <c r="I143" s="206">
        <f>'Lab Results - U.S.'!H19</f>
        <v>0</v>
      </c>
      <c r="J143" s="207">
        <f>(IF(AND(I143&gt;=$E143,I143&lt;=$F143),0,IF(I143=0,0,IF(I143&lt;$C143,0,IF(I143&gt;$D143,2,IF(I143&gt;=$C143,1,IF(I143&lt;=$D143,1)))))))</f>
        <v>0</v>
      </c>
      <c r="K143" s="206">
        <f>'Lab Results - U.S.'!I19</f>
        <v>0</v>
      </c>
      <c r="L143" s="207">
        <f>(IF(AND(K143&gt;=$E143,K143&lt;=$F143),0,IF(K143=0,0,IF(K143&lt;$C143,0,IF(K143&gt;$D143,2,IF(K143&gt;=$C143,1,IF(K143&lt;=$D143,1)))))))</f>
        <v>0</v>
      </c>
      <c r="M143" s="206">
        <f>'Lab Results - U.S.'!J19</f>
        <v>0</v>
      </c>
      <c r="N143" s="207">
        <f>(IF(AND(M143&gt;=$E143,M143&lt;=$F143),0,IF(M143=0,0,IF(M143&lt;$C143,0,IF(M143&gt;$D143,2,IF(M143&gt;=$C143,1,IF(M143&lt;=$D143,1)))))))</f>
        <v>0</v>
      </c>
      <c r="O143" s="206">
        <f>'Lab Results - U.S.'!K19</f>
        <v>0</v>
      </c>
      <c r="P143" s="207">
        <f>(IF(AND(O143&gt;=$E143,O143&lt;=$F143),0,IF(O143=0,0,IF(O143&lt;$C143,0,IF(O143&gt;$D143,2,IF(O143&gt;=$C143,1,IF(O143&lt;=$D143,1)))))))</f>
        <v>0</v>
      </c>
      <c r="Q143" s="206">
        <f>'Lab Results - U.S.'!L19</f>
        <v>0</v>
      </c>
      <c r="R143" s="207">
        <f>(IF(AND(Q143&gt;=$E143,Q143&lt;=$F143),0,IF(Q143=0,0,IF(Q143&lt;$C143,0,IF(Q143&gt;$D143,2,IF(Q143&gt;=$C143,1,IF(Q143&lt;=$D143,1)))))))</f>
        <v>0</v>
      </c>
      <c r="S143" s="206">
        <f>'Lab Results - U.S.'!M19</f>
        <v>0</v>
      </c>
      <c r="T143" s="207">
        <f>(IF(AND(S143&gt;=$E143,S143&lt;=$F143),0,IF(S143=0,0,IF(S143&lt;$C143,0,IF(S143&gt;$D143,2,IF(S143&gt;=$C143,1,IF(S143&lt;=$D143,1)))))))</f>
        <v>0</v>
      </c>
      <c r="U143" s="206">
        <f>'Lab Results - U.S.'!N19</f>
        <v>0</v>
      </c>
      <c r="V143" s="207">
        <f>(IF(AND(U143&gt;=$E143,U143&lt;=$F143),0,IF(U143=0,0,IF(U143&lt;$C143,0,IF(U143&gt;$D143,2,IF(U143&gt;=$C143,1,IF(U143&lt;=$D143,1)))))))</f>
        <v>0</v>
      </c>
      <c r="W143" s="206">
        <f>'Lab Results - U.S.'!O19</f>
        <v>0</v>
      </c>
      <c r="X143" s="207">
        <f>(IF(AND(W143&gt;=$E143,W143&lt;=$F143),0,IF(W143=0,0,IF(W143&lt;$C143,0,IF(W143&gt;$D143,2,IF(W143&gt;=$C143,1,IF(W143&lt;=$D143,1)))))))</f>
        <v>0</v>
      </c>
      <c r="Y143" s="206">
        <f>'Lab Results - U.S.'!P19</f>
        <v>0</v>
      </c>
      <c r="Z143" s="207">
        <f>(IF(AND(Y143&gt;=$E143,Y143&lt;=$F143),0,IF(Y143=0,0,IF(Y143&lt;$C143,0,IF(Y143&gt;$D143,2,IF(Y143&gt;=$C143,1,IF(Y143&lt;=$D143,1)))))))</f>
        <v>0</v>
      </c>
      <c r="AA143" s="206">
        <f>'Lab Results - U.S.'!Q19</f>
        <v>0</v>
      </c>
      <c r="AB143" s="207">
        <f>(IF(AND(AA143&gt;=$E143,AA143&lt;=$F143),0,IF(AA143=0,0,IF(AA143&lt;$C143,0,IF(AA143&gt;$D143,2,IF(AA143&gt;=$C143,1,IF(AA143&lt;=$D143,1)))))))</f>
        <v>0</v>
      </c>
      <c r="AC143" s="206">
        <f>'Lab Results - U.S.'!R19</f>
        <v>0</v>
      </c>
      <c r="AD143" s="227">
        <f>(IF(AND(AC143&gt;=$E143,AC143&lt;=$F143),0,IF(AC143=0,0,IF(AC143&lt;$C143,0,IF(AC143&gt;$D143,2,IF(AC143&gt;=$C143,1,IF(AC143&lt;=$D143,1)))))))</f>
        <v>0</v>
      </c>
    </row>
    <row r="144" spans="1:30" ht="15.75" customHeight="1" x14ac:dyDescent="0.2">
      <c r="A144" s="222" t="s">
        <v>2020</v>
      </c>
      <c r="B144" s="198" t="s">
        <v>2021</v>
      </c>
      <c r="C144" s="199">
        <v>19</v>
      </c>
      <c r="D144" s="199">
        <v>31</v>
      </c>
      <c r="E144" s="199">
        <v>25</v>
      </c>
      <c r="F144" s="199">
        <v>30</v>
      </c>
      <c r="G144" s="200">
        <f>'Lab Results - U.S.'!G19</f>
        <v>0</v>
      </c>
      <c r="H144" s="200">
        <f>(IF(G144&gt;=$E144,0,IF(G144=0,0,IF(G144&lt;$C144,2,IF(G144&gt;=$C144,1,IF(G144&lt;=$D144,1))))))</f>
        <v>0</v>
      </c>
      <c r="I144" s="200">
        <f>'Lab Results - U.S.'!H19</f>
        <v>0</v>
      </c>
      <c r="J144" s="200">
        <f>(IF(I144&gt;=$E144,0,IF(I144=0,0,IF(I144&lt;$C144,2,IF(I144&gt;=$C144,1,IF(I144&lt;=$D144,1))))))</f>
        <v>0</v>
      </c>
      <c r="K144" s="200">
        <f>'Lab Results - U.S.'!I19</f>
        <v>0</v>
      </c>
      <c r="L144" s="200">
        <f>(IF(K144&gt;=$E144,0,IF(K144=0,0,IF(K144&lt;$C144,2,IF(K144&gt;=$C144,1,IF(K144&lt;=$D144,1))))))</f>
        <v>0</v>
      </c>
      <c r="M144" s="200">
        <f>'Lab Results - U.S.'!J19</f>
        <v>0</v>
      </c>
      <c r="N144" s="200">
        <f>(IF(M144&gt;=$E144,0,IF(M144=0,0,IF(M144&lt;$C144,2,IF(M144&gt;=$C144,1,IF(M144&lt;=$D144,1))))))</f>
        <v>0</v>
      </c>
      <c r="O144" s="200">
        <f>'Lab Results - U.S.'!K19</f>
        <v>0</v>
      </c>
      <c r="P144" s="200">
        <f>(IF(O144&gt;=$E144,0,IF(O144=0,0,IF(O144&lt;$C144,2,IF(O144&gt;=$C144,1,IF(O144&lt;=$D144,1))))))</f>
        <v>0</v>
      </c>
      <c r="Q144" s="200">
        <f>'Lab Results - U.S.'!L19</f>
        <v>0</v>
      </c>
      <c r="R144" s="200">
        <f>(IF(Q144&gt;=$E144,0,IF(Q144=0,0,IF(Q144&lt;$C144,2,IF(Q144&gt;=$C144,1,IF(Q144&lt;=$D144,1))))))</f>
        <v>0</v>
      </c>
      <c r="S144" s="200">
        <f>'Lab Results - U.S.'!M19</f>
        <v>0</v>
      </c>
      <c r="T144" s="200">
        <f>(IF(S144&gt;=$E144,0,IF(S144=0,0,IF(S144&lt;$C144,2,IF(S144&gt;=$C144,1,IF(S144&lt;=$D144,1))))))</f>
        <v>0</v>
      </c>
      <c r="U144" s="200">
        <f>'Lab Results - U.S.'!N19</f>
        <v>0</v>
      </c>
      <c r="V144" s="200">
        <f>(IF(U144&gt;=$E144,0,IF(U144=0,0,IF(U144&lt;$C144,2,IF(U144&gt;=$C144,1,IF(U144&lt;=$D144,1))))))</f>
        <v>0</v>
      </c>
      <c r="W144" s="200">
        <f>'Lab Results - U.S.'!O19</f>
        <v>0</v>
      </c>
      <c r="X144" s="200">
        <f>(IF(W144&gt;=$E144,0,IF(W144=0,0,IF(W144&lt;$C144,2,IF(W144&gt;=$C144,1,IF(W144&lt;=$D144,1))))))</f>
        <v>0</v>
      </c>
      <c r="Y144" s="200">
        <f>'Lab Results - U.S.'!P19</f>
        <v>0</v>
      </c>
      <c r="Z144" s="200">
        <f>(IF(Y144&gt;=$E144,0,IF(Y144=0,0,IF(Y144&lt;$C144,2,IF(Y144&gt;=$C144,1,IF(Y144&lt;=$D144,1))))))</f>
        <v>0</v>
      </c>
      <c r="AA144" s="200">
        <f>'Lab Results - U.S.'!Q19</f>
        <v>0</v>
      </c>
      <c r="AB144" s="200">
        <f>(IF(AA144&gt;=$E144,0,IF(AA144=0,0,IF(AA144&lt;$C144,2,IF(AA144&gt;=$C144,1,IF(AA144&lt;=$D144,1))))))</f>
        <v>0</v>
      </c>
      <c r="AC144" s="200">
        <f>'Lab Results - U.S.'!R19</f>
        <v>0</v>
      </c>
      <c r="AD144" s="223">
        <f>(IF(AC144&gt;=$E144,0,IF(AC144=0,0,IF(AC144&lt;$C144,2,IF(AC144&gt;=$C144,1,IF(AC144&lt;=$D144,1))))))</f>
        <v>0</v>
      </c>
    </row>
    <row r="145" spans="1:30" ht="15.75" customHeight="1" x14ac:dyDescent="0.2">
      <c r="A145" s="226" t="s">
        <v>2022</v>
      </c>
      <c r="B145" s="204" t="s">
        <v>2023</v>
      </c>
      <c r="C145" s="205">
        <v>3.9</v>
      </c>
      <c r="D145" s="205">
        <v>5.0999999999999996</v>
      </c>
      <c r="E145" s="205">
        <v>3.9</v>
      </c>
      <c r="F145" s="205">
        <v>4.5</v>
      </c>
      <c r="G145" s="206">
        <f>'Lab Results - U.S.'!G52</f>
        <v>0</v>
      </c>
      <c r="H145" s="207">
        <f>(IF(AND(G145&gt;=$E145,G145&lt;=$F145),0,IF(G145=0,0,IF(G145&lt;$C145,0,IF(G145&gt;$D145,2,IF(G145&gt;=$C145,1,IF(G145&lt;=$D145,1)))))))</f>
        <v>0</v>
      </c>
      <c r="I145" s="206">
        <f>'Lab Results - U.S.'!H52</f>
        <v>0</v>
      </c>
      <c r="J145" s="207">
        <f>(IF(AND(I145&gt;=$E145,I145&lt;=$F145),0,IF(I145=0,0,IF(I145&lt;$C145,0,IF(I145&gt;$D145,2,IF(I145&gt;=$C145,1,IF(I145&lt;=$D145,1)))))))</f>
        <v>0</v>
      </c>
      <c r="K145" s="206">
        <f>'Lab Results - U.S.'!I52</f>
        <v>0</v>
      </c>
      <c r="L145" s="207">
        <f>(IF(AND(K145&gt;=$E145,K145&lt;=$F145),0,IF(K145=0,0,IF(K145&lt;$C145,0,IF(K145&gt;$D145,2,IF(K145&gt;=$C145,1,IF(K145&lt;=$D145,1)))))))</f>
        <v>0</v>
      </c>
      <c r="M145" s="206">
        <f>'Lab Results - U.S.'!J52</f>
        <v>0</v>
      </c>
      <c r="N145" s="207">
        <f>(IF(AND(M145&gt;=$E145,M145&lt;=$F145),0,IF(M145=0,0,IF(M145&lt;$C145,0,IF(M145&gt;$D145,2,IF(M145&gt;=$C145,1,IF(M145&lt;=$D145,1)))))))</f>
        <v>0</v>
      </c>
      <c r="O145" s="206">
        <f>'Lab Results - U.S.'!K52</f>
        <v>0</v>
      </c>
      <c r="P145" s="207">
        <f>(IF(AND(O145&gt;=$E145,O145&lt;=$F145),0,IF(O145=0,0,IF(O145&lt;$C145,0,IF(O145&gt;$D145,2,IF(O145&gt;=$C145,1,IF(O145&lt;=$D145,1)))))))</f>
        <v>0</v>
      </c>
      <c r="Q145" s="206">
        <f>'Lab Results - U.S.'!L52</f>
        <v>0</v>
      </c>
      <c r="R145" s="207">
        <f>(IF(AND(Q145&gt;=$E145,Q145&lt;=$F145),0,IF(Q145=0,0,IF(Q145&lt;$C145,0,IF(Q145&gt;$D145,2,IF(Q145&gt;=$C145,1,IF(Q145&lt;=$D145,1)))))))</f>
        <v>0</v>
      </c>
      <c r="S145" s="206">
        <f>'Lab Results - U.S.'!M52</f>
        <v>0</v>
      </c>
      <c r="T145" s="207">
        <f>(IF(AND(S145&gt;=$E145,S145&lt;=$F145),0,IF(S145=0,0,IF(S145&lt;$C145,0,IF(S145&gt;$D145,2,IF(S145&gt;=$C145,1,IF(S145&lt;=$D145,1)))))))</f>
        <v>0</v>
      </c>
      <c r="U145" s="206">
        <f>'Lab Results - U.S.'!N52</f>
        <v>0</v>
      </c>
      <c r="V145" s="207">
        <f>(IF(AND(U145&gt;=$E145,U145&lt;=$F145),0,IF(U145=0,0,IF(U145&lt;$C145,0,IF(U145&gt;$D145,2,IF(U145&gt;=$C145,1,IF(U145&lt;=$D145,1)))))))</f>
        <v>0</v>
      </c>
      <c r="W145" s="206">
        <f>'Lab Results - U.S.'!O52</f>
        <v>0</v>
      </c>
      <c r="X145" s="207">
        <f>(IF(AND(W145&gt;=$E145,W145&lt;=$F145),0,IF(W145=0,0,IF(W145&lt;$C145,0,IF(W145&gt;$D145,2,IF(W145&gt;=$C145,1,IF(W145&lt;=$D145,1)))))))</f>
        <v>0</v>
      </c>
      <c r="Y145" s="206">
        <f>'Lab Results - U.S.'!P52</f>
        <v>0</v>
      </c>
      <c r="Z145" s="207">
        <f>(IF(AND(Y145&gt;=$E145,Y145&lt;=$F145),0,IF(Y145=0,0,IF(Y145&lt;$C145,0,IF(Y145&gt;$D145,2,IF(Y145&gt;=$C145,1,IF(Y145&lt;=$D145,1)))))))</f>
        <v>0</v>
      </c>
      <c r="AA145" s="206">
        <f>'Lab Results - U.S.'!Q52</f>
        <v>0</v>
      </c>
      <c r="AB145" s="207">
        <f>(IF(AND(AA145&gt;=$E145,AA145&lt;=$F145),0,IF(AA145=0,0,IF(AA145&lt;$C145,0,IF(AA145&gt;$D145,2,IF(AA145&gt;=$C145,1,IF(AA145&lt;=$D145,1)))))))</f>
        <v>0</v>
      </c>
      <c r="AC145" s="206">
        <f>'Lab Results - U.S.'!R52</f>
        <v>0</v>
      </c>
      <c r="AD145" s="227">
        <f t="shared" ref="AD145:AD150" si="48">(IF(AND(AC145&gt;=$E145,AC145&lt;=$F145),0,IF(AC145=0,0,IF(AC145&lt;$C145,0,IF(AC145&gt;$D145,2,IF(AC145&gt;=$C145,1,IF(AC145&lt;=$D145,1)))))))</f>
        <v>0</v>
      </c>
    </row>
    <row r="146" spans="1:30" ht="15.75" customHeight="1" x14ac:dyDescent="0.2">
      <c r="A146" s="226" t="s">
        <v>2024</v>
      </c>
      <c r="B146" s="204" t="s">
        <v>2025</v>
      </c>
      <c r="C146" s="205">
        <v>3.9</v>
      </c>
      <c r="D146" s="205">
        <v>5.0999999999999996</v>
      </c>
      <c r="E146" s="205">
        <v>4.2</v>
      </c>
      <c r="F146" s="205">
        <v>4.9000000000000004</v>
      </c>
      <c r="G146" s="206">
        <f>'Lab Results - U.S.'!$G$53</f>
        <v>0</v>
      </c>
      <c r="H146" s="207">
        <f>(IF(G146&gt;=$E146,0,IF(G146=0,0,IF(G146&lt;$C146,2,IF(G146&gt;=$C146,1,IF(G146&lt;=$D146,1))))))</f>
        <v>0</v>
      </c>
      <c r="I146" s="206">
        <f>'Lab Results - U.S.'!$H$53</f>
        <v>0</v>
      </c>
      <c r="J146" s="207">
        <f>(IF(I146&gt;=$E146,0,IF(I146=0,0,IF(I146&lt;$C146,2,IF(I146&gt;=$C146,1,IF(I146&lt;=$D146,1))))))</f>
        <v>0</v>
      </c>
      <c r="K146" s="206">
        <f>'Lab Results - U.S.'!$I$53</f>
        <v>0</v>
      </c>
      <c r="L146" s="207">
        <f>(IF(K146&gt;=$E146,0,IF(K146=0,0,IF(K146&lt;$C146,2,IF(K146&gt;=$C146,1,IF(K146&lt;=$D146,1))))))</f>
        <v>0</v>
      </c>
      <c r="M146" s="206">
        <f>'Lab Results - U.S.'!$J$53</f>
        <v>0</v>
      </c>
      <c r="N146" s="207">
        <f>(IF(M146&gt;=$E146,0,IF(M146=0,0,IF(M146&lt;$C146,2,IF(M146&gt;=$C146,1,IF(M146&lt;=$D146,1))))))</f>
        <v>0</v>
      </c>
      <c r="O146" s="206">
        <f>'Lab Results - U.S.'!$K$53</f>
        <v>0</v>
      </c>
      <c r="P146" s="207">
        <f>(IF(O146&gt;=$E146,0,IF(O146=0,0,IF(O146&lt;$C146,2,IF(O146&gt;=$C146,1,IF(O146&lt;=$D146,1))))))</f>
        <v>0</v>
      </c>
      <c r="Q146" s="206">
        <f>'Lab Results - U.S.'!$L$53</f>
        <v>0</v>
      </c>
      <c r="R146" s="207">
        <f>(IF(Q146&gt;=$E146,0,IF(Q146=0,0,IF(Q146&lt;$C146,2,IF(Q146&gt;=$C146,1,IF(Q146&lt;=$D146,1))))))</f>
        <v>0</v>
      </c>
      <c r="S146" s="206">
        <f>'Lab Results - U.S.'!$M$53</f>
        <v>0</v>
      </c>
      <c r="T146" s="207">
        <f>(IF(S146&gt;=$E146,0,IF(S146=0,0,IF(S146&lt;$C146,2,IF(S146&gt;=$C146,1,IF(S146&lt;=$D146,1))))))</f>
        <v>0</v>
      </c>
      <c r="U146" s="206">
        <f>'Lab Results - U.S.'!$N$53</f>
        <v>0</v>
      </c>
      <c r="V146" s="207">
        <f>(IF(U146&gt;=$E146,0,IF(U146=0,0,IF(U146&lt;$C146,2,IF(U146&gt;=$C146,1,IF(U146&lt;=$D146,1))))))</f>
        <v>0</v>
      </c>
      <c r="W146" s="206">
        <f>'Lab Results - U.S.'!$O$53</f>
        <v>0</v>
      </c>
      <c r="X146" s="207">
        <f>(IF(W146&gt;=$E146,0,IF(W146=0,0,IF(W146&lt;$C146,2,IF(W146&gt;=$C146,1,IF(W146&lt;=$D146,1))))))</f>
        <v>0</v>
      </c>
      <c r="Y146" s="206">
        <f>'Lab Results - U.S.'!$P$53</f>
        <v>0</v>
      </c>
      <c r="Z146" s="207">
        <f>(IF(Y146&gt;=$E146,0,IF(Y146=0,0,IF(Y146&lt;$C146,2,IF(Y146&gt;=$C146,1,IF(Y146&lt;=$D146,1))))))</f>
        <v>0</v>
      </c>
      <c r="AA146" s="206">
        <f>'Lab Results - U.S.'!$Q$53</f>
        <v>0</v>
      </c>
      <c r="AB146" s="207">
        <f>(IF(AA146&gt;=$E146,0,IF(AA146=0,0,IF(AA146&lt;$C146,2,IF(AA146&gt;=$C146,1,IF(AA146&lt;=$D146,1))))))</f>
        <v>0</v>
      </c>
      <c r="AC146" s="206">
        <f>'Lab Results - U.S.'!$R$53</f>
        <v>0</v>
      </c>
      <c r="AD146" s="227">
        <f t="shared" si="48"/>
        <v>0</v>
      </c>
    </row>
    <row r="147" spans="1:30" ht="15.75" customHeight="1" x14ac:dyDescent="0.2">
      <c r="A147" s="226" t="s">
        <v>2026</v>
      </c>
      <c r="B147" s="204" t="s">
        <v>2027</v>
      </c>
      <c r="C147" s="205">
        <v>12</v>
      </c>
      <c r="D147" s="205">
        <v>16</v>
      </c>
      <c r="E147" s="205">
        <v>13.5</v>
      </c>
      <c r="F147" s="205">
        <v>14.5</v>
      </c>
      <c r="G147" s="206">
        <f>'Lab Results - U.S.'!G54</f>
        <v>0</v>
      </c>
      <c r="H147" s="207">
        <f>(IF(AND(G147&gt;=$E147,G147&lt;=$F147),0,IF(G147=0,0,IF(G147&lt;$C147,0,IF(G147&gt;$D147,2,IF(G147&gt;=$C147,1,IF(G147&lt;=$D147,1)))))))</f>
        <v>0</v>
      </c>
      <c r="I147" s="206">
        <f>'Lab Results - U.S.'!H54</f>
        <v>0</v>
      </c>
      <c r="J147" s="207">
        <f>(IF(AND(I147&gt;=$E147,I147&lt;=$F147),0,IF(I147=0,0,IF(I147&lt;$C147,0,IF(I147&gt;$D147,2,IF(I147&gt;=$C147,1,IF(I147&lt;=$D147,1)))))))</f>
        <v>0</v>
      </c>
      <c r="K147" s="206">
        <f>'Lab Results - U.S.'!I54</f>
        <v>0</v>
      </c>
      <c r="L147" s="207">
        <f>(IF(AND(K147&gt;=$E147,K147&lt;=$F147),0,IF(K147=0,0,IF(K147&lt;$C147,0,IF(K147&gt;$D147,2,IF(K147&gt;=$C147,1,IF(K147&lt;=$D147,1)))))))</f>
        <v>0</v>
      </c>
      <c r="M147" s="206">
        <f>'Lab Results - U.S.'!J54</f>
        <v>0</v>
      </c>
      <c r="N147" s="207">
        <f>(IF(AND(M147&gt;=$E147,M147&lt;=$F147),0,IF(M147=0,0,IF(M147&lt;$C147,0,IF(M147&gt;$D147,2,IF(M147&gt;=$C147,1,IF(M147&lt;=$D147,1)))))))</f>
        <v>0</v>
      </c>
      <c r="O147" s="206">
        <f>'Lab Results - U.S.'!K54</f>
        <v>0</v>
      </c>
      <c r="P147" s="207">
        <f>(IF(AND(O147&gt;=$E147,O147&lt;=$F147),0,IF(O147=0,0,IF(O147&lt;$C147,0,IF(O147&gt;$D147,2,IF(O147&gt;=$C147,1,IF(O147&lt;=$D147,1)))))))</f>
        <v>0</v>
      </c>
      <c r="Q147" s="206">
        <f>'Lab Results - U.S.'!L54</f>
        <v>0</v>
      </c>
      <c r="R147" s="207">
        <f>(IF(AND(Q147&gt;=$E147,Q147&lt;=$F147),0,IF(Q147=0,0,IF(Q147&lt;$C147,0,IF(Q147&gt;$D147,2,IF(Q147&gt;=$C147,1,IF(Q147&lt;=$D147,1)))))))</f>
        <v>0</v>
      </c>
      <c r="S147" s="206">
        <f>'Lab Results - U.S.'!M54</f>
        <v>0</v>
      </c>
      <c r="T147" s="207">
        <f>(IF(AND(S147&gt;=$E147,S147&lt;=$F147),0,IF(S147=0,0,IF(S147&lt;$C147,0,IF(S147&gt;$D147,2,IF(S147&gt;=$C147,1,IF(S147&lt;=$D147,1)))))))</f>
        <v>0</v>
      </c>
      <c r="U147" s="206">
        <f>'Lab Results - U.S.'!N54</f>
        <v>0</v>
      </c>
      <c r="V147" s="207">
        <f>(IF(AND(U147&gt;=$E147,U147&lt;=$F147),0,IF(U147=0,0,IF(U147&lt;$C147,0,IF(U147&gt;$D147,2,IF(U147&gt;=$C147,1,IF(U147&lt;=$D147,1)))))))</f>
        <v>0</v>
      </c>
      <c r="W147" s="206">
        <f>'Lab Results - U.S.'!O54</f>
        <v>0</v>
      </c>
      <c r="X147" s="207">
        <f>(IF(AND(W147&gt;=$E147,W147&lt;=$F147),0,IF(W147=0,0,IF(W147&lt;$C147,0,IF(W147&gt;$D147,2,IF(W147&gt;=$C147,1,IF(W147&lt;=$D147,1)))))))</f>
        <v>0</v>
      </c>
      <c r="Y147" s="206">
        <f>'Lab Results - U.S.'!P54</f>
        <v>0</v>
      </c>
      <c r="Z147" s="207">
        <f>(IF(AND(Y147&gt;=$E147,Y147&lt;=$F147),0,IF(Y147=0,0,IF(Y147&lt;$C147,0,IF(Y147&gt;$D147,2,IF(Y147&gt;=$C147,1,IF(Y147&lt;=$D147,1)))))))</f>
        <v>0</v>
      </c>
      <c r="AA147" s="206">
        <f>'Lab Results - U.S.'!Q54</f>
        <v>0</v>
      </c>
      <c r="AB147" s="207">
        <f>(IF(AND(AA147&gt;=$E147,AA147&lt;=$F147),0,IF(AA147=0,0,IF(AA147&lt;$C147,0,IF(AA147&gt;$D147,2,IF(AA147&gt;=$C147,1,IF(AA147&lt;=$D147,1)))))))</f>
        <v>0</v>
      </c>
      <c r="AC147" s="206">
        <f>'Lab Results - U.S.'!R54</f>
        <v>0</v>
      </c>
      <c r="AD147" s="227">
        <f t="shared" si="48"/>
        <v>0</v>
      </c>
    </row>
    <row r="148" spans="1:30" ht="15.75" customHeight="1" x14ac:dyDescent="0.2">
      <c r="A148" s="224" t="s">
        <v>2028</v>
      </c>
      <c r="B148" s="201" t="s">
        <v>2029</v>
      </c>
      <c r="C148" s="202">
        <v>12</v>
      </c>
      <c r="D148" s="202">
        <v>16</v>
      </c>
      <c r="E148" s="202">
        <v>13.5</v>
      </c>
      <c r="F148" s="202">
        <v>14.5</v>
      </c>
      <c r="G148" s="206">
        <f>'Lab Results - U.S.'!$G$55</f>
        <v>0</v>
      </c>
      <c r="H148" s="207">
        <f>(IF(G148&gt;=$E148,0,IF(G148=0,0,IF(G148&lt;$C148,2,IF(G148&gt;=$C148,1,IF(G148&lt;=$D148,1))))))</f>
        <v>0</v>
      </c>
      <c r="I148" s="206">
        <f>'Lab Results - U.S.'!$H$55</f>
        <v>0</v>
      </c>
      <c r="J148" s="207">
        <f>(IF(I148&gt;=$E148,0,IF(I148=0,0,IF(I148&lt;$C148,2,IF(I148&gt;=$C148,1,IF(I148&lt;=$D148,1))))))</f>
        <v>0</v>
      </c>
      <c r="K148" s="206">
        <f>'Lab Results - U.S.'!$I$55</f>
        <v>0</v>
      </c>
      <c r="L148" s="207">
        <f>(IF(K148&gt;=$E148,0,IF(K148=0,0,IF(K148&lt;$C148,2,IF(K148&gt;=$C148,1,IF(K148&lt;=$D148,1))))))</f>
        <v>0</v>
      </c>
      <c r="M148" s="206">
        <f>'Lab Results - U.S.'!$J$55</f>
        <v>0</v>
      </c>
      <c r="N148" s="207">
        <f>(IF(M148&gt;=$E148,0,IF(M148=0,0,IF(M148&lt;$C148,2,IF(M148&gt;=$C148,1,IF(M148&lt;=$D148,1))))))</f>
        <v>0</v>
      </c>
      <c r="O148" s="206">
        <f>'Lab Results - U.S.'!$K$55</f>
        <v>0</v>
      </c>
      <c r="P148" s="207">
        <f>(IF(O148&gt;=$E148,0,IF(O148=0,0,IF(O148&lt;$C148,2,IF(O148&gt;=$C148,1,IF(O148&lt;=$D148,1))))))</f>
        <v>0</v>
      </c>
      <c r="Q148" s="206">
        <f>'Lab Results - U.S.'!$L$55</f>
        <v>0</v>
      </c>
      <c r="R148" s="207">
        <f>(IF(Q148&gt;=$E148,0,IF(Q148=0,0,IF(Q148&lt;$C148,2,IF(Q148&gt;=$C148,1,IF(Q148&lt;=$D148,1))))))</f>
        <v>0</v>
      </c>
      <c r="S148" s="206">
        <f>'Lab Results - U.S.'!$M$55</f>
        <v>0</v>
      </c>
      <c r="T148" s="207">
        <f>(IF(S148&gt;=$E148,0,IF(S148=0,0,IF(S148&lt;$C148,2,IF(S148&gt;=$C148,1,IF(S148&lt;=$D148,1))))))</f>
        <v>0</v>
      </c>
      <c r="U148" s="206">
        <f>'Lab Results - U.S.'!$N$55</f>
        <v>0</v>
      </c>
      <c r="V148" s="207">
        <f>(IF(U148&gt;=$E148,0,IF(U148=0,0,IF(U148&lt;$C148,2,IF(U148&gt;=$C148,1,IF(U148&lt;=$D148,1))))))</f>
        <v>0</v>
      </c>
      <c r="W148" s="206">
        <f>'Lab Results - U.S.'!$O$55</f>
        <v>0</v>
      </c>
      <c r="X148" s="207">
        <f>(IF(W148&gt;=$E148,0,IF(W148=0,0,IF(W148&lt;$C148,2,IF(W148&gt;=$C148,1,IF(W148&lt;=$D148,1))))))</f>
        <v>0</v>
      </c>
      <c r="Y148" s="206">
        <f>'Lab Results - U.S.'!$P$55</f>
        <v>0</v>
      </c>
      <c r="Z148" s="207">
        <f>(IF(Y148&gt;=$E148,0,IF(Y148=0,0,IF(Y148&lt;$C148,2,IF(Y148&gt;=$C148,1,IF(Y148&lt;=$D148,1))))))</f>
        <v>0</v>
      </c>
      <c r="AA148" s="206">
        <f>'Lab Results - U.S.'!$Q$55</f>
        <v>0</v>
      </c>
      <c r="AB148" s="207">
        <f>(IF(AA148&gt;=$E148,0,IF(AA148=0,0,IF(AA148&lt;$C148,2,IF(AA148&gt;=$C148,1,IF(AA148&lt;=$D148,1))))))</f>
        <v>0</v>
      </c>
      <c r="AC148" s="206">
        <f>'Lab Results - U.S.'!$R$55</f>
        <v>0</v>
      </c>
      <c r="AD148" s="227">
        <f t="shared" si="48"/>
        <v>0</v>
      </c>
    </row>
    <row r="149" spans="1:30" ht="15.75" customHeight="1" x14ac:dyDescent="0.2">
      <c r="A149" s="226" t="s">
        <v>2030</v>
      </c>
      <c r="B149" s="204" t="s">
        <v>2031</v>
      </c>
      <c r="C149" s="205">
        <v>36</v>
      </c>
      <c r="D149" s="205">
        <v>48.2</v>
      </c>
      <c r="E149" s="205">
        <v>37</v>
      </c>
      <c r="F149" s="205">
        <v>44</v>
      </c>
      <c r="G149" s="206">
        <f>'Lab Results - U.S.'!G56</f>
        <v>0</v>
      </c>
      <c r="H149" s="207">
        <f>(IF(AND(G149&gt;=$E149,G149&lt;=$F149),0,IF(G149=0,0,IF(G149&lt;$C149,0,IF(G149&gt;$D149,2,IF(G149&gt;=$C149,1,IF(G149&lt;=$D149,1)))))))</f>
        <v>0</v>
      </c>
      <c r="I149" s="206">
        <f>'Lab Results - U.S.'!H56</f>
        <v>0</v>
      </c>
      <c r="J149" s="207">
        <f>(IF(AND(I149&gt;=$E149,I149&lt;=$F149),0,IF(I149=0,0,IF(I149&lt;$C149,0,IF(I149&gt;$D149,2,IF(I149&gt;=$C149,1,IF(I149&lt;=$D149,1)))))))</f>
        <v>0</v>
      </c>
      <c r="K149" s="206">
        <f>'Lab Results - U.S.'!I56</f>
        <v>0</v>
      </c>
      <c r="L149" s="207">
        <f>(IF(AND(K149&gt;=$E149,K149&lt;=$F149),0,IF(K149=0,0,IF(K149&lt;$C149,0,IF(K149&gt;$D149,2,IF(K149&gt;=$C149,1,IF(K149&lt;=$D149,1)))))))</f>
        <v>0</v>
      </c>
      <c r="M149" s="206">
        <f>'Lab Results - U.S.'!J56</f>
        <v>0</v>
      </c>
      <c r="N149" s="207">
        <f>(IF(AND(M149&gt;=$E149,M149&lt;=$F149),0,IF(M149=0,0,IF(M149&lt;$C149,0,IF(M149&gt;$D149,2,IF(M149&gt;=$C149,1,IF(M149&lt;=$D149,1)))))))</f>
        <v>0</v>
      </c>
      <c r="O149" s="206">
        <f>'Lab Results - U.S.'!K56</f>
        <v>0</v>
      </c>
      <c r="P149" s="207">
        <f>(IF(AND(O149&gt;=$E149,O149&lt;=$F149),0,IF(O149=0,0,IF(O149&lt;$C149,0,IF(O149&gt;$D149,2,IF(O149&gt;=$C149,1,IF(O149&lt;=$D149,1)))))))</f>
        <v>0</v>
      </c>
      <c r="Q149" s="206">
        <f>'Lab Results - U.S.'!L56</f>
        <v>0</v>
      </c>
      <c r="R149" s="207">
        <f>(IF(AND(Q149&gt;=$E149,Q149&lt;=$F149),0,IF(Q149=0,0,IF(Q149&lt;$C149,0,IF(Q149&gt;$D149,2,IF(Q149&gt;=$C149,1,IF(Q149&lt;=$D149,1)))))))</f>
        <v>0</v>
      </c>
      <c r="S149" s="206">
        <f>'Lab Results - U.S.'!M56</f>
        <v>0</v>
      </c>
      <c r="T149" s="207">
        <f>(IF(AND(S149&gt;=$E149,S149&lt;=$F149),0,IF(S149=0,0,IF(S149&lt;$C149,0,IF(S149&gt;$D149,2,IF(S149&gt;=$C149,1,IF(S149&lt;=$D149,1)))))))</f>
        <v>0</v>
      </c>
      <c r="U149" s="206">
        <f>'Lab Results - U.S.'!N56</f>
        <v>0</v>
      </c>
      <c r="V149" s="207">
        <f>(IF(AND(U149&gt;=$E149,U149&lt;=$F149),0,IF(U149=0,0,IF(U149&lt;$C149,0,IF(U149&gt;$D149,2,IF(U149&gt;=$C149,1,IF(U149&lt;=$D149,1)))))))</f>
        <v>0</v>
      </c>
      <c r="W149" s="206">
        <f>'Lab Results - U.S.'!O56</f>
        <v>0</v>
      </c>
      <c r="X149" s="207">
        <f>(IF(AND(W149&gt;=$E149,W149&lt;=$F149),0,IF(W149=0,0,IF(W149&lt;$C149,0,IF(W149&gt;$D149,2,IF(W149&gt;=$C149,1,IF(W149&lt;=$D149,1)))))))</f>
        <v>0</v>
      </c>
      <c r="Y149" s="206">
        <f>'Lab Results - U.S.'!P56</f>
        <v>0</v>
      </c>
      <c r="Z149" s="207">
        <f>(IF(AND(Y149&gt;=$E149,Y149&lt;=$F149),0,IF(Y149=0,0,IF(Y149&lt;$C149,0,IF(Y149&gt;$D149,2,IF(Y149&gt;=$C149,1,IF(Y149&lt;=$D149,1)))))))</f>
        <v>0</v>
      </c>
      <c r="AA149" s="206">
        <f>'Lab Results - U.S.'!Q56</f>
        <v>0</v>
      </c>
      <c r="AB149" s="207">
        <f>(IF(AND(AA149&gt;=$E149,AA149&lt;=$F149),0,IF(AA149=0,0,IF(AA149&lt;$C149,0,IF(AA149&gt;$D149,2,IF(AA149&gt;=$C149,1,IF(AA149&lt;=$D149,1)))))))</f>
        <v>0</v>
      </c>
      <c r="AC149" s="206">
        <f>'Lab Results - U.S.'!R56</f>
        <v>0</v>
      </c>
      <c r="AD149" s="227">
        <f t="shared" si="48"/>
        <v>0</v>
      </c>
    </row>
    <row r="150" spans="1:30" ht="16.5" customHeight="1" x14ac:dyDescent="0.2">
      <c r="A150" s="226" t="s">
        <v>2032</v>
      </c>
      <c r="B150" s="204" t="s">
        <v>2033</v>
      </c>
      <c r="C150" s="205">
        <v>36</v>
      </c>
      <c r="D150" s="205">
        <v>48.2</v>
      </c>
      <c r="E150" s="205">
        <v>40</v>
      </c>
      <c r="F150" s="205">
        <v>48</v>
      </c>
      <c r="G150" s="206">
        <f>'Lab Results - U.S.'!$G$57</f>
        <v>0</v>
      </c>
      <c r="H150" s="207">
        <f>(IF(G150&gt;=$E150,0,IF(G150=0,0,IF(G150&lt;$C150,2,IF(G150&gt;=$C150,1,IF(G150&lt;=$D150,1))))))</f>
        <v>0</v>
      </c>
      <c r="I150" s="206">
        <f>'Lab Results - U.S.'!$H$57</f>
        <v>0</v>
      </c>
      <c r="J150" s="207">
        <f>(IF(I150&gt;=$E150,0,IF(I150=0,0,IF(I150&lt;$C150,2,IF(I150&gt;=$C150,1,IF(I150&lt;=$D150,1))))))</f>
        <v>0</v>
      </c>
      <c r="K150" s="206">
        <f>'Lab Results - U.S.'!$I$57</f>
        <v>0</v>
      </c>
      <c r="L150" s="207">
        <f>(IF(K150&gt;=$E150,0,IF(K150=0,0,IF(K150&lt;$C150,2,IF(K150&gt;=$C150,1,IF(K150&lt;=$D150,1))))))</f>
        <v>0</v>
      </c>
      <c r="M150" s="206">
        <f>'Lab Results - U.S.'!$J$57</f>
        <v>0</v>
      </c>
      <c r="N150" s="207">
        <f>(IF(M150&gt;=$E150,0,IF(M150=0,0,IF(M150&lt;$C150,2,IF(M150&gt;=$C150,1,IF(M150&lt;=$D150,1))))))</f>
        <v>0</v>
      </c>
      <c r="O150" s="206">
        <f>'Lab Results - U.S.'!$K$57</f>
        <v>0</v>
      </c>
      <c r="P150" s="207">
        <f>(IF(O150&gt;=$E150,0,IF(O150=0,0,IF(O150&lt;$C150,2,IF(O150&gt;=$C150,1,IF(O150&lt;=$D150,1))))))</f>
        <v>0</v>
      </c>
      <c r="Q150" s="206">
        <f>'Lab Results - U.S.'!$L$57</f>
        <v>0</v>
      </c>
      <c r="R150" s="207">
        <f>(IF(Q150&gt;=$E150,0,IF(Q150=0,0,IF(Q150&lt;$C150,2,IF(Q150&gt;=$C150,1,IF(Q150&lt;=$D150,1))))))</f>
        <v>0</v>
      </c>
      <c r="S150" s="206">
        <f>'Lab Results - U.S.'!$M$57</f>
        <v>0</v>
      </c>
      <c r="T150" s="207">
        <f>(IF(S150&gt;=$E150,0,IF(S150=0,0,IF(S150&lt;$C150,2,IF(S150&gt;=$C150,1,IF(S150&lt;=$D150,1))))))</f>
        <v>0</v>
      </c>
      <c r="U150" s="206">
        <f>'Lab Results - U.S.'!$N$57</f>
        <v>0</v>
      </c>
      <c r="V150" s="207">
        <f>(IF(U150&gt;=$E150,0,IF(U150=0,0,IF(U150&lt;$C150,2,IF(U150&gt;=$C150,1,IF(U150&lt;=$D150,1))))))</f>
        <v>0</v>
      </c>
      <c r="W150" s="206">
        <f>'Lab Results - U.S.'!$O$57</f>
        <v>0</v>
      </c>
      <c r="X150" s="207">
        <f>(IF(W150&gt;=$E150,0,IF(W150=0,0,IF(W150&lt;$C150,2,IF(W150&gt;=$C150,1,IF(W150&lt;=$D150,1))))))</f>
        <v>0</v>
      </c>
      <c r="Y150" s="206">
        <f>'Lab Results - U.S.'!$P$57</f>
        <v>0</v>
      </c>
      <c r="Z150" s="207">
        <f>(IF(Y150&gt;=$E150,0,IF(Y150=0,0,IF(Y150&lt;$C150,2,IF(Y150&gt;=$C150,1,IF(Y150&lt;=$D150,1))))))</f>
        <v>0</v>
      </c>
      <c r="AA150" s="206">
        <f>'Lab Results - U.S.'!$Q$57</f>
        <v>0</v>
      </c>
      <c r="AB150" s="207">
        <f>(IF(AA150&gt;=$E150,0,IF(AA150=0,0,IF(AA150&lt;$C150,2,IF(AA150&gt;=$C150,1,IF(AA150&lt;=$D150,1))))))</f>
        <v>0</v>
      </c>
      <c r="AC150" s="206">
        <f>'Lab Results - U.S.'!$R$57</f>
        <v>0</v>
      </c>
      <c r="AD150" s="227">
        <f t="shared" si="48"/>
        <v>0</v>
      </c>
    </row>
    <row r="151" spans="1:30" ht="15" customHeight="1" x14ac:dyDescent="0.2">
      <c r="A151" s="676" t="s">
        <v>2034</v>
      </c>
      <c r="B151" s="541"/>
      <c r="C151" s="541"/>
      <c r="D151" s="541"/>
      <c r="E151" s="541"/>
      <c r="F151" s="541"/>
      <c r="G151" s="145"/>
      <c r="H151" s="145">
        <f>SUM(H143:H150)/(COUNT(H143:H150)*2)*100</f>
        <v>0</v>
      </c>
      <c r="I151" s="145"/>
      <c r="J151" s="145">
        <f>SUM(J143:J150)/(COUNT(J143:J150)*2)*100</f>
        <v>0</v>
      </c>
      <c r="K151" s="145"/>
      <c r="L151" s="145">
        <f>SUM(L143:L150)/(COUNT(L143:L150)*2)*100</f>
        <v>0</v>
      </c>
      <c r="M151" s="145"/>
      <c r="N151" s="145">
        <f>SUM(N143:N150)/(COUNT(N143:N150)*2)*100</f>
        <v>0</v>
      </c>
      <c r="O151" s="145"/>
      <c r="P151" s="145">
        <f>SUM(P143:P150)/(COUNT(P143:P150)*2)*100</f>
        <v>0</v>
      </c>
      <c r="Q151" s="145"/>
      <c r="R151" s="145">
        <f>SUM(R143:R150)/(COUNT(R143:R150)*2)*100</f>
        <v>0</v>
      </c>
      <c r="S151" s="145"/>
      <c r="T151" s="145">
        <f>SUM(T143:T150)/(COUNT(T143:T150)*2)*100</f>
        <v>0</v>
      </c>
      <c r="U151" s="145"/>
      <c r="V151" s="145">
        <f>SUM(V143:V150)/(COUNT(V143:V150)*2)*100</f>
        <v>0</v>
      </c>
      <c r="W151" s="145"/>
      <c r="X151" s="145">
        <f>SUM(X143:X150)/(COUNT(X143:X150)*2)*100</f>
        <v>0</v>
      </c>
      <c r="Y151" s="145"/>
      <c r="Z151" s="145">
        <f>SUM(Z143:Z150)/(COUNT(Z143:Z150)*2)*100</f>
        <v>0</v>
      </c>
      <c r="AA151" s="145"/>
      <c r="AB151" s="145">
        <f>SUM(AB143:AB150)/(COUNT(AB143:AB150)*2)*100</f>
        <v>0</v>
      </c>
      <c r="AC151" s="145"/>
      <c r="AD151" s="149">
        <f>SUM(AD143:AD150)/(COUNT(AD143:AD150)*2)*100</f>
        <v>0</v>
      </c>
    </row>
    <row r="152" spans="1:30" ht="15" customHeight="1" x14ac:dyDescent="0.2">
      <c r="A152" s="676" t="s">
        <v>2035</v>
      </c>
      <c r="B152" s="541"/>
      <c r="C152" s="541"/>
      <c r="D152" s="541"/>
      <c r="E152" s="541"/>
      <c r="F152" s="541"/>
      <c r="G152" s="145"/>
      <c r="H152" s="145">
        <f>SUMIF(H143:H150,1,H143:H150)/(COUNT(H143:H150)*1)*100</f>
        <v>0</v>
      </c>
      <c r="I152" s="145"/>
      <c r="J152" s="145">
        <f>SUMIF(J143:J150,1,J143:J150)/(COUNT(J143:J150)*1)*100</f>
        <v>0</v>
      </c>
      <c r="K152" s="145"/>
      <c r="L152" s="145">
        <f>SUMIF(L143:L150,1,L143:L150)/(COUNT(L143:L150)*1)*100</f>
        <v>0</v>
      </c>
      <c r="M152" s="145"/>
      <c r="N152" s="145">
        <f>SUMIF(N143:N150,1,N143:N150)/(COUNT(N143:N150)*1)*100</f>
        <v>0</v>
      </c>
      <c r="O152" s="145"/>
      <c r="P152" s="145">
        <f>SUMIF(P143:P150,1,P143:P150)/(COUNT(P143:P150)*1)*100</f>
        <v>0</v>
      </c>
      <c r="Q152" s="145"/>
      <c r="R152" s="145">
        <f>SUMIF(R143:R150,1,R143:R150)/(COUNT(R143:R150)*1)*100</f>
        <v>0</v>
      </c>
      <c r="S152" s="145"/>
      <c r="T152" s="145">
        <f>SUMIF(T143:T150,1,T143:T150)/(COUNT(T143:T150)*1)*100</f>
        <v>0</v>
      </c>
      <c r="U152" s="145"/>
      <c r="V152" s="145">
        <f>SUMIF(V143:V150,1,V143:V150)/(COUNT(V143:V150)*1)*100</f>
        <v>0</v>
      </c>
      <c r="W152" s="145"/>
      <c r="X152" s="145">
        <f>SUMIF(X143:X150,1,X143:X150)/(COUNT(X143:X150)*1)*100</f>
        <v>0</v>
      </c>
      <c r="Y152" s="145"/>
      <c r="Z152" s="145">
        <f>SUMIF(Z143:Z150,1,Z143:Z150)/(COUNT(Z143:Z150)*1)*100</f>
        <v>0</v>
      </c>
      <c r="AA152" s="145"/>
      <c r="AB152" s="145">
        <f>SUMIF(AB143:AB150,1,AB143:AB150)/(COUNT(AB143:AB150)*1)*100</f>
        <v>0</v>
      </c>
      <c r="AC152" s="145"/>
      <c r="AD152" s="149">
        <f>SUMIF(AD143:AD150,1,AD143:AD150)/(COUNT(AD143:AD150)*1)*100</f>
        <v>0</v>
      </c>
    </row>
    <row r="153" spans="1:30" ht="15" customHeight="1" x14ac:dyDescent="0.2">
      <c r="A153" s="676" t="s">
        <v>2036</v>
      </c>
      <c r="B153" s="541"/>
      <c r="C153" s="541"/>
      <c r="D153" s="541"/>
      <c r="E153" s="541"/>
      <c r="F153" s="541"/>
      <c r="G153" s="145"/>
      <c r="H153" s="145">
        <f>SUMIF(H143:H150,2,H143:H150)/(COUNT(H143:H150)*2)*100</f>
        <v>0</v>
      </c>
      <c r="I153" s="145"/>
      <c r="J153" s="145">
        <f>SUMIF(J143:J150,2,J143:J150)/(COUNT(J143:J150)*2)*100</f>
        <v>0</v>
      </c>
      <c r="K153" s="145"/>
      <c r="L153" s="145">
        <f>SUMIF(L143:L150,2,L143:L150)/(COUNT(L143:L150)*2)*100</f>
        <v>0</v>
      </c>
      <c r="M153" s="145"/>
      <c r="N153" s="145">
        <f>SUMIF(N143:N150,2,N143:N150)/(COUNT(N143:N150)*2)*100</f>
        <v>0</v>
      </c>
      <c r="O153" s="145"/>
      <c r="P153" s="145">
        <f>SUMIF(P143:P150,2,P143:P150)/(COUNT(P143:P150)*2)*100</f>
        <v>0</v>
      </c>
      <c r="Q153" s="145"/>
      <c r="R153" s="145">
        <f>SUMIF(R143:R150,2,R143:R150)/(COUNT(R143:R150)*2)*100</f>
        <v>0</v>
      </c>
      <c r="S153" s="145"/>
      <c r="T153" s="145">
        <f>SUMIF(T143:T150,2,T143:T150)/(COUNT(T143:T150)*2)*100</f>
        <v>0</v>
      </c>
      <c r="U153" s="145"/>
      <c r="V153" s="145">
        <f>SUMIF(V143:V150,2,V143:V150)/(COUNT(V143:V150)*2)*100</f>
        <v>0</v>
      </c>
      <c r="W153" s="145"/>
      <c r="X153" s="145">
        <f>SUMIF(X143:X150,2,X143:X150)/(COUNT(X143:X150)*2)*100</f>
        <v>0</v>
      </c>
      <c r="Y153" s="145"/>
      <c r="Z153" s="145">
        <f>SUMIF(Z143:Z150,2,Z143:Z150)/(COUNT(Z143:Z150)*2)*100</f>
        <v>0</v>
      </c>
      <c r="AA153" s="145"/>
      <c r="AB153" s="145">
        <f>SUMIF(AB143:AB150,2,AB143:AB150)/(COUNT(AB143:AB150)*2)*100</f>
        <v>0</v>
      </c>
      <c r="AC153" s="145"/>
      <c r="AD153" s="149">
        <f>SUMIF(AD143:AD150,2,AD143:AD150)/(COUNT(AD143:AD150)*2)*100</f>
        <v>0</v>
      </c>
    </row>
    <row r="154" spans="1:30" ht="15.75" customHeight="1" x14ac:dyDescent="0.2">
      <c r="A154" s="674" t="s">
        <v>2037</v>
      </c>
      <c r="B154" s="541"/>
      <c r="C154" s="541"/>
      <c r="D154" s="541"/>
      <c r="E154" s="541"/>
      <c r="F154" s="541"/>
      <c r="G154" s="541"/>
      <c r="H154" s="541"/>
      <c r="I154" s="541"/>
      <c r="J154" s="541"/>
      <c r="K154" s="541"/>
      <c r="L154" s="541"/>
      <c r="M154" s="541"/>
      <c r="N154" s="541"/>
      <c r="O154" s="541"/>
      <c r="P154" s="541"/>
      <c r="Q154" s="541"/>
      <c r="R154" s="541"/>
      <c r="S154" s="541"/>
      <c r="T154" s="541"/>
      <c r="U154" s="541"/>
      <c r="V154" s="541"/>
      <c r="W154" s="541"/>
      <c r="X154" s="541"/>
      <c r="Y154" s="541"/>
      <c r="Z154" s="541"/>
      <c r="AA154" s="541"/>
      <c r="AB154" s="541"/>
      <c r="AC154" s="541"/>
      <c r="AD154" s="635"/>
    </row>
    <row r="155" spans="1:30" ht="16.5" customHeight="1" x14ac:dyDescent="0.2">
      <c r="A155" s="222" t="s">
        <v>2038</v>
      </c>
      <c r="B155" s="198" t="s">
        <v>2039</v>
      </c>
      <c r="C155" s="199">
        <v>4</v>
      </c>
      <c r="D155" s="199">
        <v>10.5</v>
      </c>
      <c r="E155" s="199">
        <v>5</v>
      </c>
      <c r="F155" s="199">
        <v>8</v>
      </c>
      <c r="G155" s="200">
        <f>'Lab Results - U.S.'!G51</f>
        <v>0</v>
      </c>
      <c r="H155" s="200">
        <f>(IF(G155&gt;=$E155,0,IF(G155=0,0,IF(G155&lt;$C155,2,IF(G155&gt;=$C155,1,IF(G155&lt;=$D155,1))))))</f>
        <v>0</v>
      </c>
      <c r="I155" s="200">
        <f>'Lab Results - U.S.'!H51</f>
        <v>0</v>
      </c>
      <c r="J155" s="200">
        <f>(IF(I155&gt;=$E155,0,IF(I155=0,0,IF(I155&lt;$C155,2,IF(I155&gt;=$C155,1,IF(I155&lt;=$D155,1))))))</f>
        <v>0</v>
      </c>
      <c r="K155" s="200">
        <f>'Lab Results - U.S.'!I51</f>
        <v>0</v>
      </c>
      <c r="L155" s="200">
        <f>(IF(K155&gt;=$E155,0,IF(K155=0,0,IF(K155&lt;$C155,2,IF(K155&gt;=$C155,1,IF(K155&lt;=$D155,1))))))</f>
        <v>0</v>
      </c>
      <c r="M155" s="200">
        <f>'Lab Results - U.S.'!J51</f>
        <v>0</v>
      </c>
      <c r="N155" s="200">
        <f>(IF(M155&gt;=$E155,0,IF(M155=0,0,IF(M155&lt;$C155,2,IF(M155&gt;=$C155,1,IF(M155&lt;=$D155,1))))))</f>
        <v>0</v>
      </c>
      <c r="O155" s="200">
        <f>'Lab Results - U.S.'!K51</f>
        <v>0</v>
      </c>
      <c r="P155" s="200">
        <f>(IF(O155&gt;=$E155,0,IF(O155=0,0,IF(O155&lt;$C155,2,IF(O155&gt;=$C155,1,IF(O155&lt;=$D155,1))))))</f>
        <v>0</v>
      </c>
      <c r="Q155" s="200">
        <f>'Lab Results - U.S.'!L51</f>
        <v>0</v>
      </c>
      <c r="R155" s="200">
        <f>(IF(Q155&gt;=$E155,0,IF(Q155=0,0,IF(Q155&lt;$C155,2,IF(Q155&gt;=$C155,1,IF(Q155&lt;=$D155,1))))))</f>
        <v>0</v>
      </c>
      <c r="S155" s="200">
        <f>'Lab Results - U.S.'!M51</f>
        <v>0</v>
      </c>
      <c r="T155" s="200">
        <f>(IF(S155&gt;=$E155,0,IF(S155=0,0,IF(S155&lt;$C155,2,IF(S155&gt;=$C155,1,IF(S155&lt;=$D155,1))))))</f>
        <v>0</v>
      </c>
      <c r="U155" s="200">
        <f>'Lab Results - U.S.'!N51</f>
        <v>0</v>
      </c>
      <c r="V155" s="200">
        <f>(IF(U155&gt;=$E155,0,IF(U155=0,0,IF(U155&lt;$C155,2,IF(U155&gt;=$C155,1,IF(U155&lt;=$D155,1))))))</f>
        <v>0</v>
      </c>
      <c r="W155" s="200">
        <f>'Lab Results - U.S.'!O51</f>
        <v>0</v>
      </c>
      <c r="X155" s="200">
        <f>(IF(W155&gt;=$E155,0,IF(W155=0,0,IF(W155&lt;$C155,2,IF(W155&gt;=$C155,1,IF(W155&lt;=$D155,1))))))</f>
        <v>0</v>
      </c>
      <c r="Y155" s="200">
        <f>'Lab Results - U.S.'!P51</f>
        <v>0</v>
      </c>
      <c r="Z155" s="200">
        <f>(IF(Y155&gt;=$E155,0,IF(Y155=0,0,IF(Y155&lt;$C155,2,IF(Y155&gt;=$C155,1,IF(Y155&lt;=$D155,1))))))</f>
        <v>0</v>
      </c>
      <c r="AA155" s="200">
        <f>'Lab Results - U.S.'!Q51</f>
        <v>0</v>
      </c>
      <c r="AB155" s="200">
        <f>(IF(AA155&gt;=$E155,0,IF(AA155=0,0,IF(AA155&lt;$C155,2,IF(AA155&gt;=$C155,1,IF(AA155&lt;=$D155,1))))))</f>
        <v>0</v>
      </c>
      <c r="AC155" s="200">
        <f>'Lab Results - U.S.'!R51</f>
        <v>0</v>
      </c>
      <c r="AD155" s="223">
        <f>(IF(AC155&gt;=$E155,0,IF(AC155=0,0,IF(AC155&lt;$C155,2,IF(AC155&gt;=$C155,1,IF(AC155&lt;=$D155,1))))))</f>
        <v>0</v>
      </c>
    </row>
    <row r="156" spans="1:30" ht="15" customHeight="1" x14ac:dyDescent="0.2">
      <c r="A156" s="676" t="s">
        <v>2040</v>
      </c>
      <c r="B156" s="541"/>
      <c r="C156" s="541"/>
      <c r="D156" s="541"/>
      <c r="E156" s="541"/>
      <c r="F156" s="541"/>
      <c r="G156" s="145"/>
      <c r="H156" s="145">
        <f>SUM(H155)/(COUNT(H155)*2)*100</f>
        <v>0</v>
      </c>
      <c r="I156" s="145"/>
      <c r="J156" s="145">
        <f>SUM(J155)/(COUNT(J155)*2)*100</f>
        <v>0</v>
      </c>
      <c r="K156" s="145"/>
      <c r="L156" s="145">
        <f>SUM(L155)/(COUNT(L155)*2)*100</f>
        <v>0</v>
      </c>
      <c r="M156" s="145"/>
      <c r="N156" s="145">
        <f>SUM(N155)/(COUNT(N155)*2)*100</f>
        <v>0</v>
      </c>
      <c r="O156" s="145"/>
      <c r="P156" s="145">
        <f>SUM(P155)/(COUNT(P155)*2)*100</f>
        <v>0</v>
      </c>
      <c r="Q156" s="145"/>
      <c r="R156" s="145">
        <f>SUM(R155)/(COUNT(R155)*2)*100</f>
        <v>0</v>
      </c>
      <c r="S156" s="145"/>
      <c r="T156" s="145">
        <f>SUM(T155)/(COUNT(T155)*2)*100</f>
        <v>0</v>
      </c>
      <c r="U156" s="145"/>
      <c r="V156" s="145">
        <f>SUM(V155)/(COUNT(V155)*2)*100</f>
        <v>0</v>
      </c>
      <c r="W156" s="145"/>
      <c r="X156" s="145">
        <f>SUM(X155)/(COUNT(X155)*2)*100</f>
        <v>0</v>
      </c>
      <c r="Y156" s="145"/>
      <c r="Z156" s="145">
        <f>SUM(Z155)/(COUNT(Z155)*2)*100</f>
        <v>0</v>
      </c>
      <c r="AA156" s="145"/>
      <c r="AB156" s="145">
        <f>SUM(AB155)/(COUNT(AB155)*2)*100</f>
        <v>0</v>
      </c>
      <c r="AC156" s="145"/>
      <c r="AD156" s="149">
        <f>SUM(AD155)/(COUNT(AD155)*2)*100</f>
        <v>0</v>
      </c>
    </row>
    <row r="157" spans="1:30" ht="15" customHeight="1" x14ac:dyDescent="0.2">
      <c r="A157" s="676" t="s">
        <v>2041</v>
      </c>
      <c r="B157" s="541"/>
      <c r="C157" s="541"/>
      <c r="D157" s="541"/>
      <c r="E157" s="541"/>
      <c r="F157" s="541"/>
      <c r="G157" s="145"/>
      <c r="H157" s="145">
        <f>SUMIF(H155,1,H155)/(COUNT(H155)*1)*100</f>
        <v>0</v>
      </c>
      <c r="I157" s="145"/>
      <c r="J157" s="145">
        <f>SUMIF(J155,1,J155)/(COUNT(J155)*1)*100</f>
        <v>0</v>
      </c>
      <c r="K157" s="145"/>
      <c r="L157" s="145">
        <f>SUMIF(L155,1,L155)/(COUNT(L155)*1)*100</f>
        <v>0</v>
      </c>
      <c r="M157" s="145"/>
      <c r="N157" s="145">
        <f>SUMIF(N155,1,N155)/(COUNT(N155)*1)*100</f>
        <v>0</v>
      </c>
      <c r="O157" s="145"/>
      <c r="P157" s="145">
        <f>SUMIF(P155,1,P155)/(COUNT(P155)*1)*100</f>
        <v>0</v>
      </c>
      <c r="Q157" s="145"/>
      <c r="R157" s="145">
        <f>SUMIF(R155,1,R155)/(COUNT(R155)*1)*100</f>
        <v>0</v>
      </c>
      <c r="S157" s="145"/>
      <c r="T157" s="145">
        <f>SUMIF(T155,1,T155)/(COUNT(T155)*1)*100</f>
        <v>0</v>
      </c>
      <c r="U157" s="145"/>
      <c r="V157" s="145">
        <f>SUMIF(V155,1,V155)/(COUNT(V155)*1)*100</f>
        <v>0</v>
      </c>
      <c r="W157" s="145"/>
      <c r="X157" s="145">
        <f>SUMIF(X155,1,X155)/(COUNT(X155)*1)*100</f>
        <v>0</v>
      </c>
      <c r="Y157" s="145"/>
      <c r="Z157" s="145">
        <f>SUMIF(Z155,1,Z155)/(COUNT(Z155)*1)*100</f>
        <v>0</v>
      </c>
      <c r="AA157" s="145"/>
      <c r="AB157" s="145">
        <f>SUMIF(AB155,1,AB155)/(COUNT(AB155)*1)*100</f>
        <v>0</v>
      </c>
      <c r="AC157" s="145"/>
      <c r="AD157" s="149">
        <f>SUMIF(AD155,1,AD155)/(COUNT(AD155)*1)*100</f>
        <v>0</v>
      </c>
    </row>
    <row r="158" spans="1:30" ht="15" customHeight="1" x14ac:dyDescent="0.2">
      <c r="A158" s="676" t="s">
        <v>2042</v>
      </c>
      <c r="B158" s="541"/>
      <c r="C158" s="541"/>
      <c r="D158" s="541"/>
      <c r="E158" s="541"/>
      <c r="F158" s="541"/>
      <c r="G158" s="145"/>
      <c r="H158" s="145">
        <f>SUMIF(H155,2,H155)/(COUNT(H155)*2)*100</f>
        <v>0</v>
      </c>
      <c r="I158" s="145"/>
      <c r="J158" s="145">
        <f>SUMIF(J155,2,J155)/(COUNT(J155)*2)*100</f>
        <v>0</v>
      </c>
      <c r="K158" s="145"/>
      <c r="L158" s="145">
        <f>SUMIF(L155,2,L155)/(COUNT(L155)*2)*100</f>
        <v>0</v>
      </c>
      <c r="M158" s="145"/>
      <c r="N158" s="145">
        <f>SUMIF(N155,2,N155)/(COUNT(N155)*2)*100</f>
        <v>0</v>
      </c>
      <c r="O158" s="145"/>
      <c r="P158" s="145">
        <f>SUMIF(P155,2,P155)/(COUNT(P155)*2)*100</f>
        <v>0</v>
      </c>
      <c r="Q158" s="145"/>
      <c r="R158" s="145">
        <f>SUMIF(R155,2,R155)/(COUNT(R155)*2)*100</f>
        <v>0</v>
      </c>
      <c r="S158" s="145"/>
      <c r="T158" s="145">
        <f>SUMIF(T155,2,T155)/(COUNT(T155)*2)*100</f>
        <v>0</v>
      </c>
      <c r="U158" s="145"/>
      <c r="V158" s="145">
        <f>SUMIF(V155,2,V155)/(COUNT(V155)*2)*100</f>
        <v>0</v>
      </c>
      <c r="W158" s="145"/>
      <c r="X158" s="145">
        <f>SUMIF(X155,2,X155)/(COUNT(X155)*2)*100</f>
        <v>0</v>
      </c>
      <c r="Y158" s="145"/>
      <c r="Z158" s="145">
        <f>SUMIF(Z155,2,Z155)/(COUNT(Z155)*2)*100</f>
        <v>0</v>
      </c>
      <c r="AA158" s="145"/>
      <c r="AB158" s="145">
        <f>SUMIF(AB155,2,AB155)/(COUNT(AB155)*2)*100</f>
        <v>0</v>
      </c>
      <c r="AC158" s="145"/>
      <c r="AD158" s="149">
        <f>SUMIF(AD155,2,AD155)/(COUNT(AD155)*2)*100</f>
        <v>0</v>
      </c>
    </row>
    <row r="159" spans="1:30" ht="15.75" customHeight="1" x14ac:dyDescent="0.2">
      <c r="A159" s="674" t="s">
        <v>2043</v>
      </c>
      <c r="B159" s="541"/>
      <c r="C159" s="541"/>
      <c r="D159" s="541"/>
      <c r="E159" s="541"/>
      <c r="F159" s="541"/>
      <c r="G159" s="541"/>
      <c r="H159" s="541"/>
      <c r="I159" s="541"/>
      <c r="J159" s="541"/>
      <c r="K159" s="541"/>
      <c r="L159" s="541"/>
      <c r="M159" s="541"/>
      <c r="N159" s="541"/>
      <c r="O159" s="541"/>
      <c r="P159" s="541"/>
      <c r="Q159" s="541"/>
      <c r="R159" s="541"/>
      <c r="S159" s="541"/>
      <c r="T159" s="541"/>
      <c r="U159" s="541"/>
      <c r="V159" s="541"/>
      <c r="W159" s="541"/>
      <c r="X159" s="541"/>
      <c r="Y159" s="541"/>
      <c r="Z159" s="541"/>
      <c r="AA159" s="541"/>
      <c r="AB159" s="541"/>
      <c r="AC159" s="541"/>
      <c r="AD159" s="635"/>
    </row>
    <row r="160" spans="1:30" ht="15.75" customHeight="1" x14ac:dyDescent="0.2">
      <c r="A160" s="222" t="s">
        <v>2044</v>
      </c>
      <c r="B160" s="198" t="s">
        <v>2045</v>
      </c>
      <c r="C160" s="199">
        <v>0.1</v>
      </c>
      <c r="D160" s="199">
        <v>1.5</v>
      </c>
      <c r="E160" s="199">
        <v>0.2</v>
      </c>
      <c r="F160" s="199">
        <v>1.2</v>
      </c>
      <c r="G160" s="200">
        <f>'Lab Results - U.S.'!G26</f>
        <v>0</v>
      </c>
      <c r="H160" s="200">
        <f>(IF(G160&gt;=$E160,0,IF(G160=0,0,IF(G160&lt;$C160,2,IF(G160&gt;=$C160,1,IF(G160&lt;=$D160,1))))))</f>
        <v>0</v>
      </c>
      <c r="I160" s="200">
        <f>'Lab Results - U.S.'!H26</f>
        <v>0</v>
      </c>
      <c r="J160" s="200">
        <f>(IF(I160&gt;=$E160,0,IF(I160=0,0,IF(I160&lt;$C160,2,IF(I160&gt;=$C160,1,IF(I160&lt;=$D160,1))))))</f>
        <v>0</v>
      </c>
      <c r="K160" s="200">
        <f>'Lab Results - U.S.'!I26</f>
        <v>0</v>
      </c>
      <c r="L160" s="200">
        <f>(IF(K160&gt;=$E160,0,IF(K160=0,0,IF(K160&lt;$C160,2,IF(K160&gt;=$C160,1,IF(K160&lt;=$D160,1))))))</f>
        <v>0</v>
      </c>
      <c r="M160" s="200">
        <f>'Lab Results - U.S.'!J26</f>
        <v>0</v>
      </c>
      <c r="N160" s="200">
        <f>(IF(M160&gt;=$E160,0,IF(M160=0,0,IF(M160&lt;$C160,2,IF(M160&gt;=$C160,1,IF(M160&lt;=$D160,1))))))</f>
        <v>0</v>
      </c>
      <c r="O160" s="200">
        <f>'Lab Results - U.S.'!K26</f>
        <v>0</v>
      </c>
      <c r="P160" s="200">
        <f>(IF(O160&gt;=$E160,0,IF(O160=0,0,IF(O160&lt;$C160,2,IF(O160&gt;=$C160,1,IF(O160&lt;=$D160,1))))))</f>
        <v>0</v>
      </c>
      <c r="Q160" s="200">
        <f>'Lab Results - U.S.'!L26</f>
        <v>0</v>
      </c>
      <c r="R160" s="200">
        <f>(IF(Q160&gt;=$E160,0,IF(Q160=0,0,IF(Q160&lt;$C160,2,IF(Q160&gt;=$C160,1,IF(Q160&lt;=$D160,1))))))</f>
        <v>0</v>
      </c>
      <c r="S160" s="200">
        <f>'Lab Results - U.S.'!M26</f>
        <v>0</v>
      </c>
      <c r="T160" s="200">
        <f>(IF(S160&gt;=$E160,0,IF(S160=0,0,IF(S160&lt;$C160,2,IF(S160&gt;=$C160,1,IF(S160&lt;=$D160,1))))))</f>
        <v>0</v>
      </c>
      <c r="U160" s="200">
        <f>'Lab Results - U.S.'!N26</f>
        <v>0</v>
      </c>
      <c r="V160" s="200">
        <f>(IF(U160&gt;=$E160,0,IF(U160=0,0,IF(U160&lt;$C160,2,IF(U160&gt;=$C160,1,IF(U160&lt;=$D160,1))))))</f>
        <v>0</v>
      </c>
      <c r="W160" s="200">
        <f>'Lab Results - U.S.'!O26</f>
        <v>0</v>
      </c>
      <c r="X160" s="200">
        <f>(IF(W160&gt;=$E160,0,IF(W160=0,0,IF(W160&lt;$C160,2,IF(W160&gt;=$C160,1,IF(W160&lt;=$D160,1))))))</f>
        <v>0</v>
      </c>
      <c r="Y160" s="200">
        <f>'Lab Results - U.S.'!P26</f>
        <v>0</v>
      </c>
      <c r="Z160" s="200">
        <f>(IF(Y160&gt;=$E160,0,IF(Y160=0,0,IF(Y160&lt;$C160,2,IF(Y160&gt;=$C160,1,IF(Y160&lt;=$D160,1))))))</f>
        <v>0</v>
      </c>
      <c r="AA160" s="200">
        <f>'Lab Results - U.S.'!Q26</f>
        <v>0</v>
      </c>
      <c r="AB160" s="200">
        <f>(IF(AA160&gt;=$E160,0,IF(AA160=0,0,IF(AA160&lt;$C160,2,IF(AA160&gt;=$C160,1,IF(AA160&lt;=$D160,1))))))</f>
        <v>0</v>
      </c>
      <c r="AC160" s="200">
        <f>'Lab Results - U.S.'!R26</f>
        <v>0</v>
      </c>
      <c r="AD160" s="223">
        <f>(IF(AC160&gt;=$E160,0,IF(AC160=0,0,IF(AC160&lt;$C160,2,IF(AC160&gt;=$C160,1,IF(AC160&lt;=$D160,1))))))</f>
        <v>0</v>
      </c>
    </row>
    <row r="161" spans="1:30" ht="15.75" customHeight="1" x14ac:dyDescent="0.2">
      <c r="A161" s="226" t="s">
        <v>2046</v>
      </c>
      <c r="B161" s="204" t="s">
        <v>2047</v>
      </c>
      <c r="C161" s="205">
        <v>36</v>
      </c>
      <c r="D161" s="205">
        <v>48.2</v>
      </c>
      <c r="E161" s="205">
        <v>37</v>
      </c>
      <c r="F161" s="205">
        <v>44</v>
      </c>
      <c r="G161" s="206">
        <f>'Lab Results - U.S.'!G56</f>
        <v>0</v>
      </c>
      <c r="H161" s="207">
        <f>(IF(AND(G161&gt;=$E161,G161&lt;=$F161),0,IF(G161=0,0,IF(G161&lt;$C161,0,IF(G161&gt;$D161,2,IF(G161&gt;=$C161,1,IF(G161&lt;=$D161,1)))))))</f>
        <v>0</v>
      </c>
      <c r="I161" s="206">
        <f>'Lab Results - U.S.'!H56</f>
        <v>0</v>
      </c>
      <c r="J161" s="207">
        <f>(IF(AND(I161&gt;=$E161,I161&lt;=$F161),0,IF(I161=0,0,IF(I161&lt;$C161,0,IF(I161&gt;$D161,2,IF(I161&gt;=$C161,1,IF(I161&lt;=$D161,1)))))))</f>
        <v>0</v>
      </c>
      <c r="K161" s="206">
        <f>'Lab Results - U.S.'!I56</f>
        <v>0</v>
      </c>
      <c r="L161" s="207">
        <f>(IF(AND(K161&gt;=$E161,K161&lt;=$F161),0,IF(K161=0,0,IF(K161&lt;$C161,0,IF(K161&gt;$D161,2,IF(K161&gt;=$C161,1,IF(K161&lt;=$D161,1)))))))</f>
        <v>0</v>
      </c>
      <c r="M161" s="206">
        <f>'Lab Results - U.S.'!J56</f>
        <v>0</v>
      </c>
      <c r="N161" s="207">
        <f>(IF(AND(M161&gt;=$E161,M161&lt;=$F161),0,IF(M161=0,0,IF(M161&lt;$C161,0,IF(M161&gt;$D161,2,IF(M161&gt;=$C161,1,IF(M161&lt;=$D161,1)))))))</f>
        <v>0</v>
      </c>
      <c r="O161" s="206">
        <f>'Lab Results - U.S.'!K56</f>
        <v>0</v>
      </c>
      <c r="P161" s="207">
        <f>(IF(AND(O161&gt;=$E161,O161&lt;=$F161),0,IF(O161=0,0,IF(O161&lt;$C161,0,IF(O161&gt;$D161,2,IF(O161&gt;=$C161,1,IF(O161&lt;=$D161,1)))))))</f>
        <v>0</v>
      </c>
      <c r="Q161" s="206">
        <f>'Lab Results - U.S.'!L56</f>
        <v>0</v>
      </c>
      <c r="R161" s="207">
        <f>(IF(AND(Q161&gt;=$E161,Q161&lt;=$F161),0,IF(Q161=0,0,IF(Q161&lt;$C161,0,IF(Q161&gt;$D161,2,IF(Q161&gt;=$C161,1,IF(Q161&lt;=$D161,1)))))))</f>
        <v>0</v>
      </c>
      <c r="S161" s="206">
        <f>'Lab Results - U.S.'!M56</f>
        <v>0</v>
      </c>
      <c r="T161" s="207">
        <f>(IF(AND(S161&gt;=$E161,S161&lt;=$F161),0,IF(S161=0,0,IF(S161&lt;$C161,0,IF(S161&gt;$D161,2,IF(S161&gt;=$C161,1,IF(S161&lt;=$D161,1)))))))</f>
        <v>0</v>
      </c>
      <c r="U161" s="206">
        <f>'Lab Results - U.S.'!N56</f>
        <v>0</v>
      </c>
      <c r="V161" s="207">
        <f>(IF(AND(U161&gt;=$E161,U161&lt;=$F161),0,IF(U161=0,0,IF(U161&lt;$C161,0,IF(U161&gt;$D161,2,IF(U161&gt;=$C161,1,IF(U161&lt;=$D161,1)))))))</f>
        <v>0</v>
      </c>
      <c r="W161" s="206">
        <f>'Lab Results - U.S.'!O56</f>
        <v>0</v>
      </c>
      <c r="X161" s="207">
        <f>(IF(AND(W161&gt;=$E161,W161&lt;=$F161),0,IF(W161=0,0,IF(W161&lt;$C161,0,IF(W161&gt;$D161,2,IF(W161&gt;=$C161,1,IF(W161&lt;=$D161,1)))))))</f>
        <v>0</v>
      </c>
      <c r="Y161" s="206">
        <f>'Lab Results - U.S.'!P56</f>
        <v>0</v>
      </c>
      <c r="Z161" s="207">
        <f>(IF(AND(Y161&gt;=$E161,Y161&lt;=$F161),0,IF(Y161=0,0,IF(Y161&lt;$C161,0,IF(Y161&gt;$D161,2,IF(Y161&gt;=$C161,1,IF(Y161&lt;=$D161,1)))))))</f>
        <v>0</v>
      </c>
      <c r="AA161" s="206">
        <f>'Lab Results - U.S.'!Q56</f>
        <v>0</v>
      </c>
      <c r="AB161" s="207">
        <f>(IF(AND(AA161&gt;=$E161,AA161&lt;=$F161),0,IF(AA161=0,0,IF(AA161&lt;$C161,0,IF(AA161&gt;$D161,2,IF(AA161&gt;=$C161,1,IF(AA161&lt;=$D161,1)))))))</f>
        <v>0</v>
      </c>
      <c r="AC161" s="206">
        <f>'Lab Results - U.S.'!R56</f>
        <v>0</v>
      </c>
      <c r="AD161" s="227">
        <f>(IF(AND(AC161&gt;=$E161,AC161&lt;=$F161),0,IF(AC161=0,0,IF(AC161&lt;$C161,0,IF(AC161&gt;$D161,2,IF(AC161&gt;=$C161,1,IF(AC161&lt;=$D161,1)))))))</f>
        <v>0</v>
      </c>
    </row>
    <row r="162" spans="1:30" ht="16.5" customHeight="1" x14ac:dyDescent="0.2">
      <c r="A162" s="226" t="s">
        <v>2048</v>
      </c>
      <c r="B162" s="204" t="s">
        <v>2049</v>
      </c>
      <c r="C162" s="205">
        <v>36</v>
      </c>
      <c r="D162" s="205">
        <v>48.2</v>
      </c>
      <c r="E162" s="205">
        <v>40</v>
      </c>
      <c r="F162" s="205">
        <v>48</v>
      </c>
      <c r="G162" s="206">
        <f>'Lab Results - U.S.'!$G$57</f>
        <v>0</v>
      </c>
      <c r="H162" s="207">
        <f>(IF(G162&gt;=$E162,0,IF(G162=0,0,IF(G162&lt;$C162,2,IF(G162&gt;=$C162,1,IF(G162&lt;=$D162,1))))))</f>
        <v>0</v>
      </c>
      <c r="I162" s="206">
        <f>'Lab Results - U.S.'!$H$57</f>
        <v>0</v>
      </c>
      <c r="J162" s="207">
        <f>(IF(I162&gt;=$E162,0,IF(I162=0,0,IF(I162&lt;$C162,2,IF(I162&gt;=$C162,1,IF(I162&lt;=$D162,1))))))</f>
        <v>0</v>
      </c>
      <c r="K162" s="206">
        <f>'Lab Results - U.S.'!$I$57</f>
        <v>0</v>
      </c>
      <c r="L162" s="207">
        <f>(IF(K162&gt;=$E162,0,IF(K162=0,0,IF(K162&lt;$C162,2,IF(K162&gt;=$C162,1,IF(K162&lt;=$D162,1))))))</f>
        <v>0</v>
      </c>
      <c r="M162" s="206">
        <f>'Lab Results - U.S.'!$J$57</f>
        <v>0</v>
      </c>
      <c r="N162" s="207">
        <f>(IF(M162&gt;=$E162,0,IF(M162=0,0,IF(M162&lt;$C162,2,IF(M162&gt;=$C162,1,IF(M162&lt;=$D162,1))))))</f>
        <v>0</v>
      </c>
      <c r="O162" s="206">
        <f>'Lab Results - U.S.'!$K$57</f>
        <v>0</v>
      </c>
      <c r="P162" s="207">
        <f>(IF(O162&gt;=$E162,0,IF(O162=0,0,IF(O162&lt;$C162,2,IF(O162&gt;=$C162,1,IF(O162&lt;=$D162,1))))))</f>
        <v>0</v>
      </c>
      <c r="Q162" s="206">
        <f>'Lab Results - U.S.'!$L$57</f>
        <v>0</v>
      </c>
      <c r="R162" s="207">
        <f>(IF(Q162&gt;=$E162,0,IF(Q162=0,0,IF(Q162&lt;$C162,2,IF(Q162&gt;=$C162,1,IF(Q162&lt;=$D162,1))))))</f>
        <v>0</v>
      </c>
      <c r="S162" s="206">
        <f>'Lab Results - U.S.'!$M$57</f>
        <v>0</v>
      </c>
      <c r="T162" s="207">
        <f>(IF(S162&gt;=$E162,0,IF(S162=0,0,IF(S162&lt;$C162,2,IF(S162&gt;=$C162,1,IF(S162&lt;=$D162,1))))))</f>
        <v>0</v>
      </c>
      <c r="U162" s="206">
        <f>'Lab Results - U.S.'!$N$57</f>
        <v>0</v>
      </c>
      <c r="V162" s="207">
        <f>(IF(U162&gt;=$E162,0,IF(U162=0,0,IF(U162&lt;$C162,2,IF(U162&gt;=$C162,1,IF(U162&lt;=$D162,1))))))</f>
        <v>0</v>
      </c>
      <c r="W162" s="206">
        <f>'Lab Results - U.S.'!$O$57</f>
        <v>0</v>
      </c>
      <c r="X162" s="207">
        <f>(IF(W162&gt;=$E162,0,IF(W162=0,0,IF(W162&lt;$C162,2,IF(W162&gt;=$C162,1,IF(W162&lt;=$D162,1))))))</f>
        <v>0</v>
      </c>
      <c r="Y162" s="206">
        <f>'Lab Results - U.S.'!$P$57</f>
        <v>0</v>
      </c>
      <c r="Z162" s="207">
        <f>(IF(Y162&gt;=$E162,0,IF(Y162=0,0,IF(Y162&lt;$C162,2,IF(Y162&gt;=$C162,1,IF(Y162&lt;=$D162,1))))))</f>
        <v>0</v>
      </c>
      <c r="AA162" s="206">
        <f>'Lab Results - U.S.'!$Q$57</f>
        <v>0</v>
      </c>
      <c r="AB162" s="207">
        <f>(IF(AA162&gt;=$E162,0,IF(AA162=0,0,IF(AA162&lt;$C162,2,IF(AA162&gt;=$C162,1,IF(AA162&lt;=$D162,1))))))</f>
        <v>0</v>
      </c>
      <c r="AC162" s="206">
        <f>'Lab Results - U.S.'!$R$57</f>
        <v>0</v>
      </c>
      <c r="AD162" s="227">
        <f>(IF(AND(AC162&gt;=$E162,AC162&lt;=$F162),0,IF(AC162=0,0,IF(AC162&lt;$C162,0,IF(AC162&gt;$D162,2,IF(AC162&gt;=$C162,1,IF(AC162&lt;=$D162,1)))))))</f>
        <v>0</v>
      </c>
    </row>
    <row r="163" spans="1:30" ht="15" customHeight="1" x14ac:dyDescent="0.2">
      <c r="A163" s="676" t="s">
        <v>2050</v>
      </c>
      <c r="B163" s="541"/>
      <c r="C163" s="541"/>
      <c r="D163" s="541"/>
      <c r="E163" s="541"/>
      <c r="F163" s="541"/>
      <c r="G163" s="145"/>
      <c r="H163" s="145">
        <f>SUM(H160:H162)/(COUNT(H160:H162)*2)*100</f>
        <v>0</v>
      </c>
      <c r="I163" s="145"/>
      <c r="J163" s="145">
        <f>SUM(J160:J162)/(COUNT(J160:J162)*2)*100</f>
        <v>0</v>
      </c>
      <c r="K163" s="145"/>
      <c r="L163" s="145">
        <f>SUM(L160:L162)/(COUNT(L160:L162)*2)*100</f>
        <v>0</v>
      </c>
      <c r="M163" s="145"/>
      <c r="N163" s="145">
        <f>SUM(N160:N162)/(COUNT(N160:N162)*2)*100</f>
        <v>0</v>
      </c>
      <c r="O163" s="145"/>
      <c r="P163" s="145">
        <f>SUM(P160:P162)/(COUNT(P160:P162)*2)*100</f>
        <v>0</v>
      </c>
      <c r="Q163" s="145"/>
      <c r="R163" s="145">
        <f>SUM(R160:R162)/(COUNT(R160:R162)*2)*100</f>
        <v>0</v>
      </c>
      <c r="S163" s="145"/>
      <c r="T163" s="145">
        <f>SUM(T160:T162)/(COUNT(T160:T162)*2)*100</f>
        <v>0</v>
      </c>
      <c r="U163" s="145"/>
      <c r="V163" s="145">
        <f>SUM(V160:V162)/(COUNT(V160:V162)*2)*100</f>
        <v>0</v>
      </c>
      <c r="W163" s="145"/>
      <c r="X163" s="145">
        <f>SUM(X160:X162)/(COUNT(X160:X162)*2)*100</f>
        <v>0</v>
      </c>
      <c r="Y163" s="145"/>
      <c r="Z163" s="145">
        <f>SUM(Z160:Z162)/(COUNT(Z160:Z162)*2)*100</f>
        <v>0</v>
      </c>
      <c r="AA163" s="145"/>
      <c r="AB163" s="145">
        <f>SUM(AB160:AB162)/(COUNT(AB160:AB162)*2)*100</f>
        <v>0</v>
      </c>
      <c r="AC163" s="145"/>
      <c r="AD163" s="149">
        <f>SUM(AD160:AD162)/(COUNT(AD160:AD162)*2)*100</f>
        <v>0</v>
      </c>
    </row>
    <row r="164" spans="1:30" ht="15" customHeight="1" x14ac:dyDescent="0.2">
      <c r="A164" s="676" t="s">
        <v>2051</v>
      </c>
      <c r="B164" s="541"/>
      <c r="C164" s="541"/>
      <c r="D164" s="541"/>
      <c r="E164" s="541"/>
      <c r="F164" s="541"/>
      <c r="G164" s="145"/>
      <c r="H164" s="145">
        <f>SUMIF(H160:H162,1,H160:H162)/(COUNT(H160:H162)*1)*100</f>
        <v>0</v>
      </c>
      <c r="I164" s="145"/>
      <c r="J164" s="145">
        <f>SUMIF(J160:J162,1,J160:J162)/(COUNT(J160:J162)*1)*100</f>
        <v>0</v>
      </c>
      <c r="K164" s="145"/>
      <c r="L164" s="145">
        <f>SUMIF(L160:L162,1,L160:L162)/(COUNT(L160:L162)*1)*100</f>
        <v>0</v>
      </c>
      <c r="M164" s="145"/>
      <c r="N164" s="145">
        <f>SUMIF(N160:N162,1,N160:N162)/(COUNT(N160:N162)*1)*100</f>
        <v>0</v>
      </c>
      <c r="O164" s="145"/>
      <c r="P164" s="145">
        <f>SUMIF(P160:P162,1,P160:P162)/(COUNT(P160:P162)*1)*100</f>
        <v>0</v>
      </c>
      <c r="Q164" s="145"/>
      <c r="R164" s="145">
        <f>SUMIF(R160:R162,1,R160:R162)/(COUNT(R160:R162)*1)*100</f>
        <v>0</v>
      </c>
      <c r="S164" s="145"/>
      <c r="T164" s="145">
        <f>SUMIF(T160:T162,1,T160:T162)/(COUNT(T160:T162)*1)*100</f>
        <v>0</v>
      </c>
      <c r="U164" s="145"/>
      <c r="V164" s="145">
        <f>SUMIF(V160:V162,1,V160:V162)/(COUNT(V160:V162)*1)*100</f>
        <v>0</v>
      </c>
      <c r="W164" s="145"/>
      <c r="X164" s="145">
        <f>SUMIF(X160:X162,1,X160:X162)/(COUNT(X160:X162)*1)*100</f>
        <v>0</v>
      </c>
      <c r="Y164" s="145"/>
      <c r="Z164" s="145">
        <f>SUMIF(Z160:Z162,1,Z160:Z162)/(COUNT(Z160:Z162)*1)*100</f>
        <v>0</v>
      </c>
      <c r="AA164" s="145"/>
      <c r="AB164" s="145">
        <f>SUMIF(AB160:AB162,1,AB160:AB162)/(COUNT(AB160:AB162)*1)*100</f>
        <v>0</v>
      </c>
      <c r="AC164" s="145"/>
      <c r="AD164" s="149">
        <f>SUMIF(AD160:AD162,1,AD160:AD162)/(COUNT(AD160:AD162)*1)*100</f>
        <v>0</v>
      </c>
    </row>
    <row r="165" spans="1:30" ht="15" customHeight="1" x14ac:dyDescent="0.2">
      <c r="A165" s="676" t="s">
        <v>2052</v>
      </c>
      <c r="B165" s="541"/>
      <c r="C165" s="541"/>
      <c r="D165" s="541"/>
      <c r="E165" s="541"/>
      <c r="F165" s="541"/>
      <c r="G165" s="145"/>
      <c r="H165" s="145">
        <f>SUMIF(H157:H162,2,H157:H162)/(COUNT(H157:H162)*2)*100</f>
        <v>0</v>
      </c>
      <c r="I165" s="145"/>
      <c r="J165" s="145">
        <f>SUMIF(J157:J162,2,J157:J162)/(COUNT(J157:J162)*2)*100</f>
        <v>0</v>
      </c>
      <c r="K165" s="145"/>
      <c r="L165" s="145">
        <f>SUMIF(L157:L162,2,L157:L162)/(COUNT(L157:L162)*2)*100</f>
        <v>0</v>
      </c>
      <c r="M165" s="145"/>
      <c r="N165" s="145">
        <f>SUMIF(N157:N162,2,N157:N162)/(COUNT(N157:N162)*2)*100</f>
        <v>0</v>
      </c>
      <c r="O165" s="145"/>
      <c r="P165" s="145">
        <f>SUMIF(P157:P162,2,P157:P162)/(COUNT(P157:P162)*2)*100</f>
        <v>0</v>
      </c>
      <c r="Q165" s="145"/>
      <c r="R165" s="145">
        <f>SUMIF(R157:R162,2,R157:R162)/(COUNT(R157:R162)*2)*100</f>
        <v>0</v>
      </c>
      <c r="S165" s="145"/>
      <c r="T165" s="145">
        <f>SUMIF(T157:T162,2,T157:T162)/(COUNT(T157:T162)*2)*100</f>
        <v>0</v>
      </c>
      <c r="U165" s="145"/>
      <c r="V165" s="145">
        <f>SUMIF(V157:V162,2,V157:V162)/(COUNT(V157:V162)*2)*100</f>
        <v>0</v>
      </c>
      <c r="W165" s="145"/>
      <c r="X165" s="145">
        <f>SUMIF(X157:X162,2,X157:X162)/(COUNT(X157:X162)*2)*100</f>
        <v>0</v>
      </c>
      <c r="Y165" s="145"/>
      <c r="Z165" s="145">
        <f>SUMIF(Z157:Z162,2,Z157:Z162)/(COUNT(Z157:Z162)*2)*100</f>
        <v>0</v>
      </c>
      <c r="AA165" s="145"/>
      <c r="AB165" s="145">
        <f>SUMIF(AB157:AB162,2,AB157:AB162)/(COUNT(AB157:AB162)*2)*100</f>
        <v>0</v>
      </c>
      <c r="AC165" s="145"/>
      <c r="AD165" s="149">
        <f>SUMIF(AD157:AD162,2,AD157:AD162)/(COUNT(AD157:AD162)*2)*100</f>
        <v>0</v>
      </c>
    </row>
    <row r="166" spans="1:30" ht="15.75" customHeight="1" x14ac:dyDescent="0.2">
      <c r="A166" s="674" t="s">
        <v>2053</v>
      </c>
      <c r="B166" s="541"/>
      <c r="C166" s="541"/>
      <c r="D166" s="541"/>
      <c r="E166" s="541"/>
      <c r="F166" s="541"/>
      <c r="G166" s="541"/>
      <c r="H166" s="541"/>
      <c r="I166" s="541"/>
      <c r="J166" s="541"/>
      <c r="K166" s="541"/>
      <c r="L166" s="541"/>
      <c r="M166" s="541"/>
      <c r="N166" s="541"/>
      <c r="O166" s="541"/>
      <c r="P166" s="541"/>
      <c r="Q166" s="541"/>
      <c r="R166" s="541"/>
      <c r="S166" s="541"/>
      <c r="T166" s="541"/>
      <c r="U166" s="541"/>
      <c r="V166" s="541"/>
      <c r="W166" s="541"/>
      <c r="X166" s="541"/>
      <c r="Y166" s="541"/>
      <c r="Z166" s="541"/>
      <c r="AA166" s="541"/>
      <c r="AB166" s="541"/>
      <c r="AC166" s="541"/>
      <c r="AD166" s="635"/>
    </row>
    <row r="167" spans="1:30" ht="15.75" customHeight="1" x14ac:dyDescent="0.2">
      <c r="A167" s="226" t="s">
        <v>2054</v>
      </c>
      <c r="B167" s="204" t="s">
        <v>2055</v>
      </c>
      <c r="C167" s="205">
        <v>1</v>
      </c>
      <c r="D167" s="205">
        <v>45</v>
      </c>
      <c r="E167" s="205">
        <v>10</v>
      </c>
      <c r="F167" s="205">
        <v>26</v>
      </c>
      <c r="G167" s="206">
        <f>'Lab Results - U.S.'!G29</f>
        <v>0</v>
      </c>
      <c r="H167" s="207">
        <f>(IF(AND(G167&gt;=$E167,G167&lt;=$F167),0,IF(G167=0,0,IF(G167&lt;$C167,0,IF(G167&gt;$D167,2,IF(G167&gt;=$C167,1,IF(G167&lt;=$D167,1)))))))</f>
        <v>0</v>
      </c>
      <c r="I167" s="206">
        <f>'Lab Results - U.S.'!H29</f>
        <v>0</v>
      </c>
      <c r="J167" s="207">
        <f>(IF(AND(I167&gt;=$E167,I167&lt;=$F167),0,IF(I167=0,0,IF(I167&lt;$C167,0,IF(I167&gt;$D167,2,IF(I167&gt;=$C167,1,IF(I167&lt;=$D167,1)))))))</f>
        <v>0</v>
      </c>
      <c r="K167" s="206">
        <f>'Lab Results - U.S.'!I29</f>
        <v>0</v>
      </c>
      <c r="L167" s="207">
        <f>(IF(AND(K167&gt;=$E167,K167&lt;=$F167),0,IF(K167=0,0,IF(K167&lt;$C167,0,IF(K167&gt;$D167,2,IF(K167&gt;=$C167,1,IF(K167&lt;=$D167,1)))))))</f>
        <v>0</v>
      </c>
      <c r="M167" s="206">
        <f>'Lab Results - U.S.'!J29</f>
        <v>0</v>
      </c>
      <c r="N167" s="207">
        <f>(IF(AND(M167&gt;=$E167,M167&lt;=$F167),0,IF(M167=0,0,IF(M167&lt;$C167,0,IF(M167&gt;$D167,2,IF(M167&gt;=$C167,1,IF(M167&lt;=$D167,1)))))))</f>
        <v>0</v>
      </c>
      <c r="O167" s="206">
        <f>'Lab Results - U.S.'!K29</f>
        <v>0</v>
      </c>
      <c r="P167" s="207">
        <f>(IF(AND(O167&gt;=$E167,O167&lt;=$F167),0,IF(O167=0,0,IF(O167&lt;$C167,0,IF(O167&gt;$D167,2,IF(O167&gt;=$C167,1,IF(O167&lt;=$D167,1)))))))</f>
        <v>0</v>
      </c>
      <c r="Q167" s="206">
        <f>'Lab Results - U.S.'!L29</f>
        <v>0</v>
      </c>
      <c r="R167" s="207">
        <f>(IF(AND(Q167&gt;=$E167,Q167&lt;=$F167),0,IF(Q167=0,0,IF(Q167&lt;$C167,0,IF(Q167&gt;$D167,2,IF(Q167&gt;=$C167,1,IF(Q167&lt;=$D167,1)))))))</f>
        <v>0</v>
      </c>
      <c r="S167" s="206">
        <f>'Lab Results - U.S.'!M29</f>
        <v>0</v>
      </c>
      <c r="T167" s="207">
        <f>(IF(AND(S167&gt;=$E167,S167&lt;=$F167),0,IF(S167=0,0,IF(S167&lt;$C167,0,IF(S167&gt;$D167,2,IF(S167&gt;=$C167,1,IF(S167&lt;=$D167,1)))))))</f>
        <v>0</v>
      </c>
      <c r="U167" s="206">
        <f>'Lab Results - U.S.'!N29</f>
        <v>0</v>
      </c>
      <c r="V167" s="207">
        <f>(IF(AND(U167&gt;=$E167,U167&lt;=$F167),0,IF(U167=0,0,IF(U167&lt;$C167,0,IF(U167&gt;$D167,2,IF(U167&gt;=$C167,1,IF(U167&lt;=$D167,1)))))))</f>
        <v>0</v>
      </c>
      <c r="W167" s="206">
        <f>'Lab Results - U.S.'!O29</f>
        <v>0</v>
      </c>
      <c r="X167" s="207">
        <f>(IF(AND(W167&gt;=$E167,W167&lt;=$F167),0,IF(W167=0,0,IF(W167&lt;$C167,0,IF(W167&gt;$D167,2,IF(W167&gt;=$C167,1,IF(W167&lt;=$D167,1)))))))</f>
        <v>0</v>
      </c>
      <c r="Y167" s="206">
        <f>'Lab Results - U.S.'!P29</f>
        <v>0</v>
      </c>
      <c r="Z167" s="207">
        <f>(IF(AND(Y167&gt;=$E167,Y167&lt;=$F167),0,IF(Y167=0,0,IF(Y167&lt;$C167,0,IF(Y167&gt;$D167,2,IF(Y167&gt;=$C167,1,IF(Y167&lt;=$D167,1)))))))</f>
        <v>0</v>
      </c>
      <c r="AA167" s="206">
        <f>'Lab Results - U.S.'!Q29</f>
        <v>0</v>
      </c>
      <c r="AB167" s="207">
        <f>(IF(AND(AA167&gt;=$E167,AA167&lt;=$F167),0,IF(AA167=0,0,IF(AA167&lt;$C167,0,IF(AA167&gt;$D167,2,IF(AA167&gt;=$C167,1,IF(AA167&lt;=$D167,1)))))))</f>
        <v>0</v>
      </c>
      <c r="AC167" s="206">
        <f>'Lab Results - U.S.'!R29</f>
        <v>0</v>
      </c>
      <c r="AD167" s="227">
        <f>(IF(AND(AC167&gt;=$E167,AC167&lt;=$F167),0,IF(AC167=0,0,IF(AC167&lt;$C167,0,IF(AC167&gt;$D167,2,IF(AC167&gt;=$C167,1,IF(AC167&lt;=$D167,1)))))))</f>
        <v>0</v>
      </c>
    </row>
    <row r="168" spans="1:30" ht="16.5" customHeight="1" x14ac:dyDescent="0.2">
      <c r="A168" s="226" t="s">
        <v>2056</v>
      </c>
      <c r="B168" s="204" t="s">
        <v>2057</v>
      </c>
      <c r="C168" s="205">
        <v>1</v>
      </c>
      <c r="D168" s="205">
        <v>55</v>
      </c>
      <c r="E168" s="205">
        <v>10</v>
      </c>
      <c r="F168" s="205">
        <v>26</v>
      </c>
      <c r="G168" s="206">
        <f>'Lab Results - U.S.'!G30</f>
        <v>0</v>
      </c>
      <c r="H168" s="207">
        <f>(IF(AND(G168&gt;=$E168,G168&lt;=$F168),0,IF(G168=0,0,IF(G168&lt;$C168,0,IF(G168&gt;$D168,2,IF(G168&gt;=$C168,1,IF(G168&lt;=$D168,1)))))))</f>
        <v>0</v>
      </c>
      <c r="I168" s="206">
        <f>'Lab Results - U.S.'!H30</f>
        <v>0</v>
      </c>
      <c r="J168" s="207">
        <f>(IF(AND(I168&gt;=$E168,I168&lt;=$F168),0,IF(I168=0,0,IF(I168&lt;$C168,0,IF(I168&gt;$D168,2,IF(I168&gt;=$C168,1,IF(I168&lt;=$D168,1)))))))</f>
        <v>0</v>
      </c>
      <c r="K168" s="206">
        <f>'Lab Results - U.S.'!I30</f>
        <v>0</v>
      </c>
      <c r="L168" s="207">
        <f>(IF(AND(K168&gt;=$E168,K168&lt;=$F168),0,IF(K168=0,0,IF(K168&lt;$C168,0,IF(K168&gt;$D168,2,IF(K168&gt;=$C168,1,IF(K168&lt;=$D168,1)))))))</f>
        <v>0</v>
      </c>
      <c r="M168" s="206">
        <f>'Lab Results - U.S.'!J30</f>
        <v>0</v>
      </c>
      <c r="N168" s="207">
        <f>(IF(AND(M168&gt;=$E168,M168&lt;=$F168),0,IF(M168=0,0,IF(M168&lt;$C168,0,IF(M168&gt;$D168,2,IF(M168&gt;=$C168,1,IF(M168&lt;=$D168,1)))))))</f>
        <v>0</v>
      </c>
      <c r="O168" s="206">
        <f>'Lab Results - U.S.'!K30</f>
        <v>0</v>
      </c>
      <c r="P168" s="207">
        <f>(IF(AND(O168&gt;=$E168,O168&lt;=$F168),0,IF(O168=0,0,IF(O168&lt;$C168,0,IF(O168&gt;$D168,2,IF(O168&gt;=$C168,1,IF(O168&lt;=$D168,1)))))))</f>
        <v>0</v>
      </c>
      <c r="Q168" s="206">
        <f>'Lab Results - U.S.'!L30</f>
        <v>0</v>
      </c>
      <c r="R168" s="207">
        <f>(IF(AND(Q168&gt;=$E168,Q168&lt;=$F168),0,IF(Q168=0,0,IF(Q168&lt;$C168,0,IF(Q168&gt;$D168,2,IF(Q168&gt;=$C168,1,IF(Q168&lt;=$D168,1)))))))</f>
        <v>0</v>
      </c>
      <c r="S168" s="206">
        <f>'Lab Results - U.S.'!M30</f>
        <v>0</v>
      </c>
      <c r="T168" s="207">
        <f>(IF(AND(S168&gt;=$E168,S168&lt;=$F168),0,IF(S168=0,0,IF(S168&lt;$C168,0,IF(S168&gt;$D168,2,IF(S168&gt;=$C168,1,IF(S168&lt;=$D168,1)))))))</f>
        <v>0</v>
      </c>
      <c r="U168" s="206">
        <f>'Lab Results - U.S.'!N30</f>
        <v>0</v>
      </c>
      <c r="V168" s="207">
        <f>(IF(AND(U168&gt;=$E168,U168&lt;=$F168),0,IF(U168=0,0,IF(U168&lt;$C168,0,IF(U168&gt;$D168,2,IF(U168&gt;=$C168,1,IF(U168&lt;=$D168,1)))))))</f>
        <v>0</v>
      </c>
      <c r="W168" s="206">
        <f>'Lab Results - U.S.'!O30</f>
        <v>0</v>
      </c>
      <c r="X168" s="207">
        <f>(IF(AND(W168&gt;=$E168,W168&lt;=$F168),0,IF(W168=0,0,IF(W168&lt;$C168,0,IF(W168&gt;$D168,2,IF(W168&gt;=$C168,1,IF(W168&lt;=$D168,1)))))))</f>
        <v>0</v>
      </c>
      <c r="Y168" s="206">
        <f>'Lab Results - U.S.'!P30</f>
        <v>0</v>
      </c>
      <c r="Z168" s="207">
        <f>(IF(AND(Y168&gt;=$E168,Y168&lt;=$F168),0,IF(Y168=0,0,IF(Y168&lt;$C168,0,IF(Y168&gt;$D168,2,IF(Y168&gt;=$C168,1,IF(Y168&lt;=$D168,1)))))))</f>
        <v>0</v>
      </c>
      <c r="AA168" s="206">
        <f>'Lab Results - U.S.'!Q30</f>
        <v>0</v>
      </c>
      <c r="AB168" s="207">
        <f>(IF(AND(AA168&gt;=$E168,AA168&lt;=$F168),0,IF(AA168=0,0,IF(AA168&lt;$C168,0,IF(AA168&gt;$D168,2,IF(AA168&gt;=$C168,1,IF(AA168&lt;=$D168,1)))))))</f>
        <v>0</v>
      </c>
      <c r="AC168" s="206">
        <f>'Lab Results - U.S.'!R30</f>
        <v>0</v>
      </c>
      <c r="AD168" s="227">
        <f>(IF(AND(AC168&gt;=$E168,AC168&lt;=$F168),0,IF(AC168=0,0,IF(AC168&lt;$C168,0,IF(AC168&gt;$D168,2,IF(AC168&gt;=$C168,1,IF(AC168&lt;=$D168,1)))))))</f>
        <v>0</v>
      </c>
    </row>
    <row r="169" spans="1:30" ht="15" customHeight="1" x14ac:dyDescent="0.2">
      <c r="A169" s="676" t="s">
        <v>2058</v>
      </c>
      <c r="B169" s="541"/>
      <c r="C169" s="541"/>
      <c r="D169" s="541"/>
      <c r="E169" s="541"/>
      <c r="F169" s="541"/>
      <c r="G169" s="145"/>
      <c r="H169" s="145">
        <f>SUM(H167:H168)/(COUNT(H167:H168)*2)*100</f>
        <v>0</v>
      </c>
      <c r="I169" s="145"/>
      <c r="J169" s="145">
        <f>SUM(J167:J168)/(COUNT(J167:J168)*2)*100</f>
        <v>0</v>
      </c>
      <c r="K169" s="145"/>
      <c r="L169" s="145">
        <f>SUM(L167:L168)/(COUNT(L167:L168)*2)*100</f>
        <v>0</v>
      </c>
      <c r="M169" s="145"/>
      <c r="N169" s="145">
        <f>SUM(N167:N168)/(COUNT(N167:N168)*2)*100</f>
        <v>0</v>
      </c>
      <c r="O169" s="145"/>
      <c r="P169" s="145">
        <f>SUM(P167:P168)/(COUNT(P167:P168)*2)*100</f>
        <v>0</v>
      </c>
      <c r="Q169" s="145"/>
      <c r="R169" s="145">
        <f>SUM(R167:R168)/(COUNT(R167:R168)*2)*100</f>
        <v>0</v>
      </c>
      <c r="S169" s="145"/>
      <c r="T169" s="145">
        <f>SUM(T167:T168)/(COUNT(T167:T168)*2)*100</f>
        <v>0</v>
      </c>
      <c r="U169" s="145"/>
      <c r="V169" s="145">
        <f>SUM(V167:V168)/(COUNT(V167:V168)*2)*100</f>
        <v>0</v>
      </c>
      <c r="W169" s="145"/>
      <c r="X169" s="145">
        <f>SUM(X167:X168)/(COUNT(X167:X168)*2)*100</f>
        <v>0</v>
      </c>
      <c r="Y169" s="145"/>
      <c r="Z169" s="145">
        <f>SUM(Z167:Z168)/(COUNT(Z167:Z168)*2)*100</f>
        <v>0</v>
      </c>
      <c r="AA169" s="145"/>
      <c r="AB169" s="145">
        <f>SUM(AB167:AB168)/(COUNT(AB167:AB168)*2)*100</f>
        <v>0</v>
      </c>
      <c r="AC169" s="145"/>
      <c r="AD169" s="149">
        <f>SUM(AD167:AD168)/(COUNT(AD167:AD168)*2)*100</f>
        <v>0</v>
      </c>
    </row>
    <row r="170" spans="1:30" ht="15" customHeight="1" x14ac:dyDescent="0.2">
      <c r="A170" s="676" t="s">
        <v>2059</v>
      </c>
      <c r="B170" s="541"/>
      <c r="C170" s="541"/>
      <c r="D170" s="541"/>
      <c r="E170" s="541"/>
      <c r="F170" s="541"/>
      <c r="G170" s="145"/>
      <c r="H170" s="145">
        <f>SUMIF(H167:H168,1,H167:H168)/(COUNT(H167:H168)*1)*100</f>
        <v>0</v>
      </c>
      <c r="I170" s="145"/>
      <c r="J170" s="145">
        <f>SUMIF(J167:J168,1,J167:J168)/(COUNT(J167:J168)*1)*100</f>
        <v>0</v>
      </c>
      <c r="K170" s="145"/>
      <c r="L170" s="145">
        <f>SUMIF(L167:L168,1,L167:L168)/(COUNT(L167:L168)*1)*100</f>
        <v>0</v>
      </c>
      <c r="M170" s="145"/>
      <c r="N170" s="145">
        <f>SUMIF(N167:N168,1,N167:N168)/(COUNT(N167:N168)*1)*100</f>
        <v>0</v>
      </c>
      <c r="O170" s="145"/>
      <c r="P170" s="145">
        <f>SUMIF(P167:P168,1,P167:P168)/(COUNT(P167:P168)*1)*100</f>
        <v>0</v>
      </c>
      <c r="Q170" s="145"/>
      <c r="R170" s="145">
        <f>SUMIF(R167:R168,1,R167:R168)/(COUNT(R167:R168)*1)*100</f>
        <v>0</v>
      </c>
      <c r="S170" s="145"/>
      <c r="T170" s="145">
        <f>SUMIF(T167:T168,1,T167:T168)/(COUNT(T167:T168)*1)*100</f>
        <v>0</v>
      </c>
      <c r="U170" s="145"/>
      <c r="V170" s="145">
        <f>SUMIF(V167:V168,1,V167:V168)/(COUNT(V167:V168)*1)*100</f>
        <v>0</v>
      </c>
      <c r="W170" s="145"/>
      <c r="X170" s="145">
        <f>SUMIF(X167:X168,1,X167:X168)/(COUNT(X167:X168)*1)*100</f>
        <v>0</v>
      </c>
      <c r="Y170" s="145"/>
      <c r="Z170" s="145">
        <f>SUMIF(Z167:Z168,1,Z167:Z168)/(COUNT(Z167:Z168)*1)*100</f>
        <v>0</v>
      </c>
      <c r="AA170" s="145"/>
      <c r="AB170" s="145">
        <f>SUMIF(AB167:AB168,1,AB167:AB168)/(COUNT(AB167:AB168)*1)*100</f>
        <v>0</v>
      </c>
      <c r="AC170" s="145"/>
      <c r="AD170" s="149">
        <f>SUMIF(AD167:AD168,1,AD167:AD168)/(COUNT(AD167:AD168)*1)*100</f>
        <v>0</v>
      </c>
    </row>
    <row r="171" spans="1:30" ht="15" customHeight="1" x14ac:dyDescent="0.2">
      <c r="A171" s="676" t="s">
        <v>2060</v>
      </c>
      <c r="B171" s="541"/>
      <c r="C171" s="541"/>
      <c r="D171" s="541"/>
      <c r="E171" s="541"/>
      <c r="F171" s="541"/>
      <c r="G171" s="145"/>
      <c r="H171" s="145">
        <f>SUMIF(H167:H168,2,H167:H168)/(COUNT(H167:H168)*2)*100</f>
        <v>0</v>
      </c>
      <c r="I171" s="145"/>
      <c r="J171" s="145">
        <f>SUMIF(J167:J168,2,J167:J168)/(COUNT(J167:J168)*2)*100</f>
        <v>0</v>
      </c>
      <c r="K171" s="145"/>
      <c r="L171" s="145">
        <f>SUMIF(L167:L168,2,L167:L168)/(COUNT(L167:L168)*2)*100</f>
        <v>0</v>
      </c>
      <c r="M171" s="145"/>
      <c r="N171" s="145">
        <f>SUMIF(N167:N168,2,N167:N168)/(COUNT(N167:N168)*2)*100</f>
        <v>0</v>
      </c>
      <c r="O171" s="145"/>
      <c r="P171" s="145">
        <f>SUMIF(P167:P168,2,P167:P168)/(COUNT(P167:P168)*2)*100</f>
        <v>0</v>
      </c>
      <c r="Q171" s="145"/>
      <c r="R171" s="145">
        <f>SUMIF(R167:R168,2,R167:R168)/(COUNT(R167:R168)*2)*100</f>
        <v>0</v>
      </c>
      <c r="S171" s="145"/>
      <c r="T171" s="145">
        <f>SUMIF(T167:T168,2,T167:T168)/(COUNT(T167:T168)*2)*100</f>
        <v>0</v>
      </c>
      <c r="U171" s="145"/>
      <c r="V171" s="145">
        <f>SUMIF(V167:V168,2,V167:V168)/(COUNT(V167:V168)*2)*100</f>
        <v>0</v>
      </c>
      <c r="W171" s="145"/>
      <c r="X171" s="145">
        <f>SUMIF(X167:X168,2,X167:X168)/(COUNT(X167:X168)*2)*100</f>
        <v>0</v>
      </c>
      <c r="Y171" s="145"/>
      <c r="Z171" s="145">
        <f>SUMIF(Z167:Z168,2,Z167:Z168)/(COUNT(Z167:Z168)*2)*100</f>
        <v>0</v>
      </c>
      <c r="AA171" s="145"/>
      <c r="AB171" s="145">
        <f>SUMIF(AB167:AB168,2,AB167:AB168)/(COUNT(AB167:AB168)*2)*100</f>
        <v>0</v>
      </c>
      <c r="AC171" s="145"/>
      <c r="AD171" s="149">
        <f>SUMIF(AD167:AD168,2,AD167:AD168)/(COUNT(AD167:AD168)*2)*100</f>
        <v>0</v>
      </c>
    </row>
    <row r="172" spans="1:30" ht="15.75" customHeight="1" x14ac:dyDescent="0.2">
      <c r="A172" s="674" t="s">
        <v>2061</v>
      </c>
      <c r="B172" s="541"/>
      <c r="C172" s="541"/>
      <c r="D172" s="541"/>
      <c r="E172" s="541"/>
      <c r="F172" s="541"/>
      <c r="G172" s="541"/>
      <c r="H172" s="541"/>
      <c r="I172" s="541"/>
      <c r="J172" s="541"/>
      <c r="K172" s="541"/>
      <c r="L172" s="541"/>
      <c r="M172" s="541"/>
      <c r="N172" s="541"/>
      <c r="O172" s="541"/>
      <c r="P172" s="541"/>
      <c r="Q172" s="541"/>
      <c r="R172" s="541"/>
      <c r="S172" s="541"/>
      <c r="T172" s="541"/>
      <c r="U172" s="541"/>
      <c r="V172" s="541"/>
      <c r="W172" s="541"/>
      <c r="X172" s="541"/>
      <c r="Y172" s="541"/>
      <c r="Z172" s="541"/>
      <c r="AA172" s="541"/>
      <c r="AB172" s="541"/>
      <c r="AC172" s="541"/>
      <c r="AD172" s="635"/>
    </row>
    <row r="173" spans="1:30" ht="16.5" customHeight="1" x14ac:dyDescent="0.2">
      <c r="A173" s="226" t="s">
        <v>2062</v>
      </c>
      <c r="B173" s="204" t="s">
        <v>2063</v>
      </c>
      <c r="C173" s="205">
        <v>27</v>
      </c>
      <c r="D173" s="205">
        <v>142</v>
      </c>
      <c r="E173" s="205">
        <v>70</v>
      </c>
      <c r="F173" s="205">
        <v>90</v>
      </c>
      <c r="G173" s="206">
        <f>'Lab Results - U.S.'!G$27</f>
        <v>0</v>
      </c>
      <c r="H173" s="207">
        <f>(IF(AND(G173&gt;=$E173,G173&lt;=$F173),0,IF(G173=0,0,IF(G173&lt;$C173,0,IF(G173&gt;$D173,2,IF(G173&gt;=$C173,1,IF(G173&lt;=$D173,1)))))))</f>
        <v>0</v>
      </c>
      <c r="I173" s="206">
        <f>'Lab Results - U.S.'!H$27</f>
        <v>0</v>
      </c>
      <c r="J173" s="207">
        <f>(IF(AND(I173&gt;=$E173,I173&lt;=$F173),0,IF(I173=0,0,IF(I173&lt;$C173,0,IF(I173&gt;$D173,2,IF(I173&gt;=$C173,1,IF(I173&lt;=$D173,1)))))))</f>
        <v>0</v>
      </c>
      <c r="K173" s="206">
        <f>'Lab Results - U.S.'!I$27</f>
        <v>0</v>
      </c>
      <c r="L173" s="207">
        <f>(IF(AND(K173&gt;=$E173,K173&lt;=$F173),0,IF(K173=0,0,IF(K173&lt;$C173,0,IF(K173&gt;$D173,2,IF(K173&gt;=$C173,1,IF(K173&lt;=$D173,1)))))))</f>
        <v>0</v>
      </c>
      <c r="M173" s="206">
        <f>'Lab Results - U.S.'!J$27</f>
        <v>0</v>
      </c>
      <c r="N173" s="207">
        <f>(IF(AND(M173&gt;=$E173,M173&lt;=$F173),0,IF(M173=0,0,IF(M173&lt;$C173,0,IF(M173&gt;$D173,2,IF(M173&gt;=$C173,1,IF(M173&lt;=$D173,1)))))))</f>
        <v>0</v>
      </c>
      <c r="O173" s="206">
        <f>'Lab Results - U.S.'!K$27</f>
        <v>0</v>
      </c>
      <c r="P173" s="207">
        <f>(IF(AND(O173&gt;=$E173,O173&lt;=$F173),0,IF(O173=0,0,IF(O173&lt;$C173,0,IF(O173&gt;$D173,2,IF(O173&gt;=$C173,1,IF(O173&lt;=$D173,1)))))))</f>
        <v>0</v>
      </c>
      <c r="Q173" s="206">
        <f>'Lab Results - U.S.'!L$27</f>
        <v>0</v>
      </c>
      <c r="R173" s="207">
        <f>(IF(AND(Q173&gt;=$E173,Q173&lt;=$F173),0,IF(Q173=0,0,IF(Q173&lt;$C173,0,IF(Q173&gt;$D173,2,IF(Q173&gt;=$C173,1,IF(Q173&lt;=$D173,1)))))))</f>
        <v>0</v>
      </c>
      <c r="S173" s="206">
        <f>'Lab Results - U.S.'!M$27</f>
        <v>0</v>
      </c>
      <c r="T173" s="207">
        <f>(IF(AND(S173&gt;=$E173,S173&lt;=$F173),0,IF(S173=0,0,IF(S173&lt;$C173,0,IF(S173&gt;$D173,2,IF(S173&gt;=$C173,1,IF(S173&lt;=$D173,1)))))))</f>
        <v>0</v>
      </c>
      <c r="U173" s="206">
        <f>'Lab Results - U.S.'!N$27</f>
        <v>0</v>
      </c>
      <c r="V173" s="207">
        <f>(IF(AND(U173&gt;=$E173,U173&lt;=$F173),0,IF(U173=0,0,IF(U173&lt;$C173,0,IF(U173&gt;$D173,2,IF(U173&gt;=$C173,1,IF(U173&lt;=$D173,1)))))))</f>
        <v>0</v>
      </c>
      <c r="W173" s="206">
        <f>'Lab Results - U.S.'!O$27</f>
        <v>0</v>
      </c>
      <c r="X173" s="207">
        <f>(IF(AND(W173&gt;=$E173,W173&lt;=$F173),0,IF(W173=0,0,IF(W173&lt;$C173,0,IF(W173&gt;$D173,2,IF(W173&gt;=$C173,1,IF(W173&lt;=$D173,1)))))))</f>
        <v>0</v>
      </c>
      <c r="Y173" s="206">
        <f>'Lab Results - U.S.'!P$27</f>
        <v>0</v>
      </c>
      <c r="Z173" s="207">
        <f>(IF(AND(Y173&gt;=$E173,Y173&lt;=$F173),0,IF(Y173=0,0,IF(Y173&lt;$C173,0,IF(Y173&gt;$D173,2,IF(Y173&gt;=$C173,1,IF(Y173&lt;=$D173,1)))))))</f>
        <v>0</v>
      </c>
      <c r="AA173" s="206">
        <f>'Lab Results - U.S.'!Q$27</f>
        <v>0</v>
      </c>
      <c r="AB173" s="207">
        <f>(IF(AND(AA173&gt;=$E173,AA173&lt;=$F173),0,IF(AA173=0,0,IF(AA173&lt;$C173,0,IF(AA173&gt;$D173,2,IF(AA173&gt;=$C173,1,IF(AA173&lt;=$D173,1)))))))</f>
        <v>0</v>
      </c>
      <c r="AC173" s="206">
        <f>'Lab Results - U.S.'!R$27</f>
        <v>0</v>
      </c>
      <c r="AD173" s="227">
        <f>(IF(AND(AC173&gt;=$E173,AC173&lt;=$F173),0,IF(AC173=0,0,IF(AC173&lt;$C173,0,IF(AC173&gt;$D173,2,IF(AC173&gt;=$C173,1,IF(AC173&lt;=$D173,1)))))))</f>
        <v>0</v>
      </c>
    </row>
    <row r="174" spans="1:30" ht="15" customHeight="1" x14ac:dyDescent="0.2">
      <c r="A174" s="676" t="s">
        <v>2064</v>
      </c>
      <c r="B174" s="541"/>
      <c r="C174" s="541"/>
      <c r="D174" s="541"/>
      <c r="E174" s="541"/>
      <c r="F174" s="541"/>
      <c r="G174" s="145"/>
      <c r="H174" s="145">
        <f>SUM(H173)/(COUNT(H173)*2)*100</f>
        <v>0</v>
      </c>
      <c r="I174" s="145"/>
      <c r="J174" s="145">
        <f>SUM(J173)/(COUNT(J173)*2)*100</f>
        <v>0</v>
      </c>
      <c r="K174" s="145"/>
      <c r="L174" s="145">
        <f>SUM(L173)/(COUNT(L173)*2)*100</f>
        <v>0</v>
      </c>
      <c r="M174" s="145"/>
      <c r="N174" s="145">
        <f>SUM(N173)/(COUNT(N173)*2)*100</f>
        <v>0</v>
      </c>
      <c r="O174" s="145"/>
      <c r="P174" s="145">
        <f>SUM(P173)/(COUNT(P173)*2)*100</f>
        <v>0</v>
      </c>
      <c r="Q174" s="145"/>
      <c r="R174" s="145">
        <f>SUM(R173)/(COUNT(R173)*2)*100</f>
        <v>0</v>
      </c>
      <c r="S174" s="145"/>
      <c r="T174" s="145">
        <f>SUM(T173)/(COUNT(T173)*2)*100</f>
        <v>0</v>
      </c>
      <c r="U174" s="145"/>
      <c r="V174" s="145">
        <f>SUM(V173)/(COUNT(V173)*2)*100</f>
        <v>0</v>
      </c>
      <c r="W174" s="145"/>
      <c r="X174" s="145">
        <f>SUM(X173)/(COUNT(X173)*2)*100</f>
        <v>0</v>
      </c>
      <c r="Y174" s="145"/>
      <c r="Z174" s="145">
        <f>SUM(Z173)/(COUNT(Z173)*2)*100</f>
        <v>0</v>
      </c>
      <c r="AA174" s="145"/>
      <c r="AB174" s="145">
        <f>SUM(AB173)/(COUNT(AB173)*2)*100</f>
        <v>0</v>
      </c>
      <c r="AC174" s="145"/>
      <c r="AD174" s="149">
        <f>SUM(AD173)/(COUNT(AD173)*2)*100</f>
        <v>0</v>
      </c>
    </row>
    <row r="175" spans="1:30" ht="15" customHeight="1" x14ac:dyDescent="0.2">
      <c r="A175" s="676" t="s">
        <v>2065</v>
      </c>
      <c r="B175" s="541"/>
      <c r="C175" s="541"/>
      <c r="D175" s="541"/>
      <c r="E175" s="541"/>
      <c r="F175" s="541"/>
      <c r="G175" s="145"/>
      <c r="H175" s="145">
        <f>SUMIF(H173,1,H173)/(COUNT(H173)*1)*100</f>
        <v>0</v>
      </c>
      <c r="I175" s="145"/>
      <c r="J175" s="145">
        <f>SUMIF(J173,1,J173)/(COUNT(J173)*1)*100</f>
        <v>0</v>
      </c>
      <c r="K175" s="145"/>
      <c r="L175" s="145">
        <f>SUMIF(L173,1,L173)/(COUNT(L173)*1)*100</f>
        <v>0</v>
      </c>
      <c r="M175" s="145"/>
      <c r="N175" s="145">
        <f>SUMIF(N173,1,N173)/(COUNT(N173)*1)*100</f>
        <v>0</v>
      </c>
      <c r="O175" s="145"/>
      <c r="P175" s="145">
        <f>SUMIF(P173,1,P173)/(COUNT(P173)*1)*100</f>
        <v>0</v>
      </c>
      <c r="Q175" s="145"/>
      <c r="R175" s="145">
        <f>SUMIF(R173,1,R173)/(COUNT(R173)*1)*100</f>
        <v>0</v>
      </c>
      <c r="S175" s="145"/>
      <c r="T175" s="145">
        <f>SUMIF(T173,1,T173)/(COUNT(T173)*1)*100</f>
        <v>0</v>
      </c>
      <c r="U175" s="145"/>
      <c r="V175" s="145">
        <f>SUMIF(V173,1,V173)/(COUNT(V173)*1)*100</f>
        <v>0</v>
      </c>
      <c r="W175" s="145"/>
      <c r="X175" s="145">
        <f>SUMIF(X173,1,X173)/(COUNT(X173)*1)*100</f>
        <v>0</v>
      </c>
      <c r="Y175" s="145"/>
      <c r="Z175" s="145">
        <f>SUMIF(Z173,1,Z173)/(COUNT(Z173)*1)*100</f>
        <v>0</v>
      </c>
      <c r="AA175" s="145"/>
      <c r="AB175" s="145">
        <f>SUMIF(AB173,1,AB173)/(COUNT(AB173)*1)*100</f>
        <v>0</v>
      </c>
      <c r="AC175" s="145"/>
      <c r="AD175" s="149">
        <f>SUMIF(AD173,1,AD173)/(COUNT(AD173)*1)*100</f>
        <v>0</v>
      </c>
    </row>
    <row r="176" spans="1:30" ht="15" customHeight="1" x14ac:dyDescent="0.2">
      <c r="A176" s="676" t="s">
        <v>2066</v>
      </c>
      <c r="B176" s="541"/>
      <c r="C176" s="541"/>
      <c r="D176" s="541"/>
      <c r="E176" s="541"/>
      <c r="F176" s="541"/>
      <c r="G176" s="145"/>
      <c r="H176" s="145">
        <f>SUMIF(H173,2,H173)/(COUNT(H173)*2)*100</f>
        <v>0</v>
      </c>
      <c r="I176" s="145"/>
      <c r="J176" s="145">
        <f>SUMIF(J173,2,J173)/(COUNT(J173)*2)*100</f>
        <v>0</v>
      </c>
      <c r="K176" s="145"/>
      <c r="L176" s="145">
        <f>SUMIF(L173,2,L173)/(COUNT(L173)*2)*100</f>
        <v>0</v>
      </c>
      <c r="M176" s="145"/>
      <c r="N176" s="145">
        <f>SUMIF(N173,2,N173)/(COUNT(N173)*2)*100</f>
        <v>0</v>
      </c>
      <c r="O176" s="145"/>
      <c r="P176" s="145">
        <f>SUMIF(P173,2,P173)/(COUNT(P173)*2)*100</f>
        <v>0</v>
      </c>
      <c r="Q176" s="145"/>
      <c r="R176" s="145">
        <f>SUMIF(R173,2,R173)/(COUNT(R173)*2)*100</f>
        <v>0</v>
      </c>
      <c r="S176" s="145"/>
      <c r="T176" s="145">
        <f>SUMIF(T173,2,T173)/(COUNT(T173)*2)*100</f>
        <v>0</v>
      </c>
      <c r="U176" s="145"/>
      <c r="V176" s="145">
        <f>SUMIF(V173,2,V173)/(COUNT(V173)*2)*100</f>
        <v>0</v>
      </c>
      <c r="W176" s="145"/>
      <c r="X176" s="145">
        <f>SUMIF(X173,2,X173)/(COUNT(X173)*2)*100</f>
        <v>0</v>
      </c>
      <c r="Y176" s="145"/>
      <c r="Z176" s="145">
        <f>SUMIF(Z173,2,Z173)/(COUNT(Z173)*2)*100</f>
        <v>0</v>
      </c>
      <c r="AA176" s="145"/>
      <c r="AB176" s="145">
        <f>SUMIF(AB173,2,AB173)/(COUNT(AB173)*2)*100</f>
        <v>0</v>
      </c>
      <c r="AC176" s="145"/>
      <c r="AD176" s="149">
        <f>SUMIF(AD173,2,AD173)/(COUNT(AD173)*2)*100</f>
        <v>0</v>
      </c>
    </row>
    <row r="177" spans="1:30" ht="15.75" customHeight="1" x14ac:dyDescent="0.2">
      <c r="A177" s="674" t="s">
        <v>2067</v>
      </c>
      <c r="B177" s="541"/>
      <c r="C177" s="541"/>
      <c r="D177" s="541"/>
      <c r="E177" s="541"/>
      <c r="F177" s="541"/>
      <c r="G177" s="541"/>
      <c r="H177" s="541"/>
      <c r="I177" s="541"/>
      <c r="J177" s="541"/>
      <c r="K177" s="541"/>
      <c r="L177" s="541"/>
      <c r="M177" s="541"/>
      <c r="N177" s="541"/>
      <c r="O177" s="541"/>
      <c r="P177" s="541"/>
      <c r="Q177" s="541"/>
      <c r="R177" s="541"/>
      <c r="S177" s="541"/>
      <c r="T177" s="541"/>
      <c r="U177" s="541"/>
      <c r="V177" s="541"/>
      <c r="W177" s="541"/>
      <c r="X177" s="541"/>
      <c r="Y177" s="541"/>
      <c r="Z177" s="541"/>
      <c r="AA177" s="541"/>
      <c r="AB177" s="541"/>
      <c r="AC177" s="541"/>
      <c r="AD177" s="635"/>
    </row>
    <row r="178" spans="1:30" ht="15.75" customHeight="1" x14ac:dyDescent="0.2">
      <c r="A178" s="226" t="s">
        <v>2068</v>
      </c>
      <c r="B178" s="204" t="s">
        <v>2069</v>
      </c>
      <c r="C178" s="205">
        <v>0.1</v>
      </c>
      <c r="D178" s="205">
        <v>1.5</v>
      </c>
      <c r="E178" s="205">
        <v>0.2</v>
      </c>
      <c r="F178" s="205">
        <v>1.2</v>
      </c>
      <c r="G178" s="206">
        <f>'Lab Results - U.S.'!G26</f>
        <v>0</v>
      </c>
      <c r="H178" s="207">
        <f>(IF(AND(G178&gt;=$E178,G178&lt;=$F178),0,IF(G178=0,0,IF(G178&lt;$C178,0,IF(G178&gt;$D178,2,IF(G178&gt;=$C178,1,IF(G178&lt;=$D178,1)))))))</f>
        <v>0</v>
      </c>
      <c r="I178" s="206">
        <f>'Lab Results - U.S.'!H26</f>
        <v>0</v>
      </c>
      <c r="J178" s="207">
        <f>(IF(AND(I178&gt;=$E178,I178&lt;=$F178),0,IF(I178=0,0,IF(I178&lt;$C178,0,IF(I178&gt;$D178,2,IF(I178&gt;=$C178,1,IF(I178&lt;=$D178,1)))))))</f>
        <v>0</v>
      </c>
      <c r="K178" s="206">
        <f>'Lab Results - U.S.'!I26</f>
        <v>0</v>
      </c>
      <c r="L178" s="207">
        <f>(IF(AND(K178&gt;=$E178,K178&lt;=$F178),0,IF(K178=0,0,IF(K178&lt;$C178,0,IF(K178&gt;$D178,2,IF(K178&gt;=$C178,1,IF(K178&lt;=$D178,1)))))))</f>
        <v>0</v>
      </c>
      <c r="M178" s="206">
        <f>'Lab Results - U.S.'!J26</f>
        <v>0</v>
      </c>
      <c r="N178" s="207">
        <f>(IF(AND(M178&gt;=$E178,M178&lt;=$F178),0,IF(M178=0,0,IF(M178&lt;$C178,0,IF(M178&gt;$D178,2,IF(M178&gt;=$C178,1,IF(M178&lt;=$D178,1)))))))</f>
        <v>0</v>
      </c>
      <c r="O178" s="206">
        <f>'Lab Results - U.S.'!K26</f>
        <v>0</v>
      </c>
      <c r="P178" s="207">
        <f>(IF(AND(O178&gt;=$E178,O178&lt;=$F178),0,IF(O178=0,0,IF(O178&lt;$C178,0,IF(O178&gt;$D178,2,IF(O178&gt;=$C178,1,IF(O178&lt;=$D178,1)))))))</f>
        <v>0</v>
      </c>
      <c r="Q178" s="206">
        <f>'Lab Results - U.S.'!L26</f>
        <v>0</v>
      </c>
      <c r="R178" s="207">
        <f>(IF(AND(Q178&gt;=$E178,Q178&lt;=$F178),0,IF(Q178=0,0,IF(Q178&lt;$C178,0,IF(Q178&gt;$D178,2,IF(Q178&gt;=$C178,1,IF(Q178&lt;=$D178,1)))))))</f>
        <v>0</v>
      </c>
      <c r="S178" s="206">
        <f>'Lab Results - U.S.'!M26</f>
        <v>0</v>
      </c>
      <c r="T178" s="207">
        <f>(IF(AND(S178&gt;=$E178,S178&lt;=$F178),0,IF(S178=0,0,IF(S178&lt;$C178,0,IF(S178&gt;$D178,2,IF(S178&gt;=$C178,1,IF(S178&lt;=$D178,1)))))))</f>
        <v>0</v>
      </c>
      <c r="U178" s="206">
        <f>'Lab Results - U.S.'!N26</f>
        <v>0</v>
      </c>
      <c r="V178" s="207">
        <f>(IF(AND(U178&gt;=$E178,U178&lt;=$F178),0,IF(U178=0,0,IF(U178&lt;$C178,0,IF(U178&gt;$D178,2,IF(U178&gt;=$C178,1,IF(U178&lt;=$D178,1)))))))</f>
        <v>0</v>
      </c>
      <c r="W178" s="206">
        <f>'Lab Results - U.S.'!O26</f>
        <v>0</v>
      </c>
      <c r="X178" s="207">
        <f>(IF(AND(W178&gt;=$E178,W178&lt;=$F178),0,IF(W178=0,0,IF(W178&lt;$C178,0,IF(W178&gt;$D178,2,IF(W178&gt;=$C178,1,IF(W178&lt;=$D178,1)))))))</f>
        <v>0</v>
      </c>
      <c r="Y178" s="206">
        <f>'Lab Results - U.S.'!P26</f>
        <v>0</v>
      </c>
      <c r="Z178" s="207">
        <f>(IF(AND(Y178&gt;=$E178,Y178&lt;=$F178),0,IF(Y178=0,0,IF(Y178&lt;$C178,0,IF(Y178&gt;$D178,2,IF(Y178&gt;=$C178,1,IF(Y178&lt;=$D178,1)))))))</f>
        <v>0</v>
      </c>
      <c r="AA178" s="206">
        <f>'Lab Results - U.S.'!Q26</f>
        <v>0</v>
      </c>
      <c r="AB178" s="207">
        <f>(IF(AND(AA178&gt;=$E178,AA178&lt;=$F178),0,IF(AA178=0,0,IF(AA178&lt;$C178,0,IF(AA178&gt;$D178,2,IF(AA178&gt;=$C178,1,IF(AA178&lt;=$D178,1)))))))</f>
        <v>0</v>
      </c>
      <c r="AC178" s="206">
        <f>'Lab Results - U.S.'!R26</f>
        <v>0</v>
      </c>
      <c r="AD178" s="227">
        <f>(IF(AND(AC178&gt;=$E178,AC178&lt;=$F178),0,IF(AC178=0,0,IF(AC178&lt;$C178,0,IF(AC178&gt;$D178,2,IF(AC178&gt;=$C178,1,IF(AC178&lt;=$D178,1)))))))</f>
        <v>0</v>
      </c>
    </row>
    <row r="179" spans="1:30" ht="15.75" customHeight="1" x14ac:dyDescent="0.2">
      <c r="A179" s="222" t="s">
        <v>2070</v>
      </c>
      <c r="B179" s="198" t="s">
        <v>2071</v>
      </c>
      <c r="C179" s="199">
        <v>40</v>
      </c>
      <c r="D179" s="199">
        <v>180</v>
      </c>
      <c r="E179" s="199">
        <v>85</v>
      </c>
      <c r="F179" s="199">
        <v>130</v>
      </c>
      <c r="G179" s="200">
        <f>'Lab Results - U.S.'!G32</f>
        <v>0</v>
      </c>
      <c r="H179" s="200">
        <f>(IF(G179&gt;=$E179,0,IF(G179=0,0,IF(G179&lt;$C179,2,IF(G179&gt;=$C179,1,IF(G179&lt;=$D179,1))))))</f>
        <v>0</v>
      </c>
      <c r="I179" s="200">
        <f>'Lab Results - U.S.'!H32</f>
        <v>0</v>
      </c>
      <c r="J179" s="200">
        <f>(IF(I179&gt;=$E179,0,IF(I179=0,0,IF(I179&lt;$C179,2,IF(I179&gt;=$C179,1,IF(I179&lt;=$D179,1))))))</f>
        <v>0</v>
      </c>
      <c r="K179" s="200">
        <f>'Lab Results - U.S.'!I32</f>
        <v>0</v>
      </c>
      <c r="L179" s="200">
        <f>(IF(K179&gt;=$E179,0,IF(K179=0,0,IF(K179&lt;$C179,2,IF(K179&gt;=$C179,1,IF(K179&lt;=$D179,1))))))</f>
        <v>0</v>
      </c>
      <c r="M179" s="200">
        <f>'Lab Results - U.S.'!J32</f>
        <v>0</v>
      </c>
      <c r="N179" s="200">
        <f>(IF(M179&gt;=$E179,0,IF(M179=0,0,IF(M179&lt;$C179,2,IF(M179&gt;=$C179,1,IF(M179&lt;=$D179,1))))))</f>
        <v>0</v>
      </c>
      <c r="O179" s="200">
        <f>'Lab Results - U.S.'!K32</f>
        <v>0</v>
      </c>
      <c r="P179" s="200">
        <f>(IF(O179&gt;=$E179,0,IF(O179=0,0,IF(O179&lt;$C179,2,IF(O179&gt;=$C179,1,IF(O179&lt;=$D179,1))))))</f>
        <v>0</v>
      </c>
      <c r="Q179" s="200">
        <f>'Lab Results - U.S.'!L32</f>
        <v>0</v>
      </c>
      <c r="R179" s="200">
        <f>(IF(Q179&gt;=$E179,0,IF(Q179=0,0,IF(Q179&lt;$C179,2,IF(Q179&gt;=$C179,1,IF(Q179&lt;=$D179,1))))))</f>
        <v>0</v>
      </c>
      <c r="S179" s="200">
        <f>'Lab Results - U.S.'!M32</f>
        <v>0</v>
      </c>
      <c r="T179" s="200">
        <f>(IF(S179&gt;=$E179,0,IF(S179=0,0,IF(S179&lt;$C179,2,IF(S179&gt;=$C179,1,IF(S179&lt;=$D179,1))))))</f>
        <v>0</v>
      </c>
      <c r="U179" s="200">
        <f>'Lab Results - U.S.'!N32</f>
        <v>0</v>
      </c>
      <c r="V179" s="200">
        <f>(IF(U179&gt;=$E179,0,IF(U179=0,0,IF(U179&lt;$C179,2,IF(U179&gt;=$C179,1,IF(U179&lt;=$D179,1))))))</f>
        <v>0</v>
      </c>
      <c r="W179" s="200">
        <f>'Lab Results - U.S.'!O32</f>
        <v>0</v>
      </c>
      <c r="X179" s="200">
        <f>(IF(W179&gt;=$E179,0,IF(W179=0,0,IF(W179&lt;$C179,2,IF(W179&gt;=$C179,1,IF(W179&lt;=$D179,1))))))</f>
        <v>0</v>
      </c>
      <c r="Y179" s="200">
        <f>'Lab Results - U.S.'!P32</f>
        <v>0</v>
      </c>
      <c r="Z179" s="200">
        <f>(IF(Y179&gt;=$E179,0,IF(Y179=0,0,IF(Y179&lt;$C179,2,IF(Y179&gt;=$C179,1,IF(Y179&lt;=$D179,1))))))</f>
        <v>0</v>
      </c>
      <c r="AA179" s="200">
        <f>'Lab Results - U.S.'!Q32</f>
        <v>0</v>
      </c>
      <c r="AB179" s="200">
        <f>(IF(AA179&gt;=$E179,0,IF(AA179=0,0,IF(AA179&lt;$C179,2,IF(AA179&gt;=$C179,1,IF(AA179&lt;=$D179,1))))))</f>
        <v>0</v>
      </c>
      <c r="AC179" s="200">
        <f>'Lab Results - U.S.'!R32</f>
        <v>0</v>
      </c>
      <c r="AD179" s="223">
        <f>(IF(AC179&gt;=$E179,0,IF(AC179=0,0,IF(AC179&lt;$C179,2,IF(AC179&gt;=$C179,1,IF(AC179&lt;=$D179,1))))))</f>
        <v>0</v>
      </c>
    </row>
    <row r="180" spans="1:30" ht="15.75" customHeight="1" x14ac:dyDescent="0.2">
      <c r="A180" s="222" t="s">
        <v>2072</v>
      </c>
      <c r="B180" s="198" t="s">
        <v>2073</v>
      </c>
      <c r="C180" s="199">
        <v>36</v>
      </c>
      <c r="D180" s="199">
        <v>48.2</v>
      </c>
      <c r="E180" s="199">
        <v>37</v>
      </c>
      <c r="F180" s="199">
        <v>44</v>
      </c>
      <c r="G180" s="200">
        <f>'Lab Results - U.S.'!G56</f>
        <v>0</v>
      </c>
      <c r="H180" s="200">
        <f>(IF(G180&gt;=$E180,0,IF(G180=0,0,IF(G180&lt;$C180,2,IF(G180&gt;=$C180,1,IF(G180&lt;=$D180,1))))))</f>
        <v>0</v>
      </c>
      <c r="I180" s="200">
        <f>'Lab Results - U.S.'!H56</f>
        <v>0</v>
      </c>
      <c r="J180" s="200">
        <f>(IF(I180&gt;=$E180,0,IF(I180=0,0,IF(I180&lt;$C180,2,IF(I180&gt;=$C180,1,IF(I180&lt;=$D180,1))))))</f>
        <v>0</v>
      </c>
      <c r="K180" s="200">
        <f>'Lab Results - U.S.'!I56</f>
        <v>0</v>
      </c>
      <c r="L180" s="200">
        <f>(IF(K180&gt;=$E180,0,IF(K180=0,0,IF(K180&lt;$C180,2,IF(K180&gt;=$C180,1,IF(K180&lt;=$D180,1))))))</f>
        <v>0</v>
      </c>
      <c r="M180" s="200">
        <f>'Lab Results - U.S.'!J56</f>
        <v>0</v>
      </c>
      <c r="N180" s="200">
        <f>(IF(M180&gt;=$E180,0,IF(M180=0,0,IF(M180&lt;$C180,2,IF(M180&gt;=$C180,1,IF(M180&lt;=$D180,1))))))</f>
        <v>0</v>
      </c>
      <c r="O180" s="200">
        <f>'Lab Results - U.S.'!K56</f>
        <v>0</v>
      </c>
      <c r="P180" s="200">
        <f>(IF(O180&gt;=$E180,0,IF(O180=0,0,IF(O180&lt;$C180,2,IF(O180&gt;=$C180,1,IF(O180&lt;=$D180,1))))))</f>
        <v>0</v>
      </c>
      <c r="Q180" s="200">
        <f>'Lab Results - U.S.'!L56</f>
        <v>0</v>
      </c>
      <c r="R180" s="200">
        <f>(IF(Q180&gt;=$E180,0,IF(Q180=0,0,IF(Q180&lt;$C180,2,IF(Q180&gt;=$C180,1,IF(Q180&lt;=$D180,1))))))</f>
        <v>0</v>
      </c>
      <c r="S180" s="200">
        <f>'Lab Results - U.S.'!M56</f>
        <v>0</v>
      </c>
      <c r="T180" s="200">
        <f>(IF(S180&gt;=$E180,0,IF(S180=0,0,IF(S180&lt;$C180,2,IF(S180&gt;=$C180,1,IF(S180&lt;=$D180,1))))))</f>
        <v>0</v>
      </c>
      <c r="U180" s="200">
        <f>'Lab Results - U.S.'!N56</f>
        <v>0</v>
      </c>
      <c r="V180" s="200">
        <f>(IF(U180&gt;=$E180,0,IF(U180=0,0,IF(U180&lt;$C180,2,IF(U180&gt;=$C180,1,IF(U180&lt;=$D180,1))))))</f>
        <v>0</v>
      </c>
      <c r="W180" s="200">
        <f>'Lab Results - U.S.'!O56</f>
        <v>0</v>
      </c>
      <c r="X180" s="200">
        <f>(IF(W180&gt;=$E180,0,IF(W180=0,0,IF(W180&lt;$C180,2,IF(W180&gt;=$C180,1,IF(W180&lt;=$D180,1))))))</f>
        <v>0</v>
      </c>
      <c r="Y180" s="200">
        <f>'Lab Results - U.S.'!P56</f>
        <v>0</v>
      </c>
      <c r="Z180" s="200">
        <f>(IF(Y180&gt;=$E180,0,IF(Y180=0,0,IF(Y180&lt;$C180,2,IF(Y180&gt;=$C180,1,IF(Y180&lt;=$D180,1))))))</f>
        <v>0</v>
      </c>
      <c r="AA180" s="200">
        <f>'Lab Results - U.S.'!Q56</f>
        <v>0</v>
      </c>
      <c r="AB180" s="200">
        <f>(IF(AA180&gt;=$E180,0,IF(AA180=0,0,IF(AA180&lt;$C180,2,IF(AA180&gt;=$C180,1,IF(AA180&lt;=$D180,1))))))</f>
        <v>0</v>
      </c>
      <c r="AC180" s="200">
        <f>'Lab Results - U.S.'!R56</f>
        <v>0</v>
      </c>
      <c r="AD180" s="223">
        <f>(IF(AC180&gt;=$E180,0,IF(AC180=0,0,IF(AC180&lt;$C180,2,IF(AC180&gt;=$C180,1,IF(AC180&lt;=$D180,1))))))</f>
        <v>0</v>
      </c>
    </row>
    <row r="181" spans="1:30" ht="15.75" customHeight="1" x14ac:dyDescent="0.2">
      <c r="A181" s="222" t="s">
        <v>2074</v>
      </c>
      <c r="B181" s="198" t="s">
        <v>2075</v>
      </c>
      <c r="C181" s="199">
        <v>36</v>
      </c>
      <c r="D181" s="199">
        <v>48.2</v>
      </c>
      <c r="E181" s="199">
        <v>40</v>
      </c>
      <c r="F181" s="199">
        <v>48</v>
      </c>
      <c r="G181" s="200">
        <f>'Lab Results - U.S.'!$G$57</f>
        <v>0</v>
      </c>
      <c r="H181" s="200">
        <f>(IF(G181&gt;=$E181,0,IF(G181=0,0,IF(G181&lt;$C181,2,IF(G181&gt;=$C181,1,IF(G181&lt;=$D181,1))))))</f>
        <v>0</v>
      </c>
      <c r="I181" s="200">
        <f>'Lab Results - U.S.'!$H$57</f>
        <v>0</v>
      </c>
      <c r="J181" s="200">
        <f>(IF(I181&gt;=$E181,0,IF(I181=0,0,IF(I181&lt;$C181,2,IF(I181&gt;=$C181,1,IF(I181&lt;=$D181,1))))))</f>
        <v>0</v>
      </c>
      <c r="K181" s="200">
        <f>'Lab Results - U.S.'!$I$57</f>
        <v>0</v>
      </c>
      <c r="L181" s="200">
        <f>(IF(K181&gt;=$E181,0,IF(K181=0,0,IF(K181&lt;$C181,2,IF(K181&gt;=$C181,1,IF(K181&lt;=$D181,1))))))</f>
        <v>0</v>
      </c>
      <c r="M181" s="200">
        <f>'Lab Results - U.S.'!$J$57</f>
        <v>0</v>
      </c>
      <c r="N181" s="200">
        <f>(IF(M181&gt;=$E181,0,IF(M181=0,0,IF(M181&lt;$C181,2,IF(M181&gt;=$C181,1,IF(M181&lt;=$D181,1))))))</f>
        <v>0</v>
      </c>
      <c r="O181" s="200">
        <f>'Lab Results - U.S.'!$K$57</f>
        <v>0</v>
      </c>
      <c r="P181" s="200">
        <f>(IF(O181&gt;=$E181,0,IF(O181=0,0,IF(O181&lt;$C181,2,IF(O181&gt;=$C181,1,IF(O181&lt;=$D181,1))))))</f>
        <v>0</v>
      </c>
      <c r="Q181" s="200">
        <f>'Lab Results - U.S.'!$L$57</f>
        <v>0</v>
      </c>
      <c r="R181" s="200">
        <f>(IF(Q181&gt;=$E181,0,IF(Q181=0,0,IF(Q181&lt;$C181,2,IF(Q181&gt;=$C181,1,IF(Q181&lt;=$D181,1))))))</f>
        <v>0</v>
      </c>
      <c r="S181" s="200">
        <f>'Lab Results - U.S.'!$M$57</f>
        <v>0</v>
      </c>
      <c r="T181" s="200">
        <f>(IF(S181&gt;=$E181,0,IF(S181=0,0,IF(S181&lt;$C181,2,IF(S181&gt;=$C181,1,IF(S181&lt;=$D181,1))))))</f>
        <v>0</v>
      </c>
      <c r="U181" s="200">
        <f>'Lab Results - U.S.'!$N$57</f>
        <v>0</v>
      </c>
      <c r="V181" s="200">
        <f>(IF(U181&gt;=$E181,0,IF(U181=0,0,IF(U181&lt;$C181,2,IF(U181&gt;=$C181,1,IF(U181&lt;=$D181,1))))))</f>
        <v>0</v>
      </c>
      <c r="W181" s="200">
        <f>'Lab Results - U.S.'!$O$57</f>
        <v>0</v>
      </c>
      <c r="X181" s="200">
        <f>(IF(W181&gt;=$E181,0,IF(W181=0,0,IF(W181&lt;$C181,2,IF(W181&gt;=$C181,1,IF(W181&lt;=$D181,1))))))</f>
        <v>0</v>
      </c>
      <c r="Y181" s="200">
        <f>'Lab Results - U.S.'!$P$57</f>
        <v>0</v>
      </c>
      <c r="Z181" s="200">
        <f>(IF(Y181&gt;=$E181,0,IF(Y181=0,0,IF(Y181&lt;$C181,2,IF(Y181&gt;=$C181,1,IF(Y181&lt;=$D181,1))))))</f>
        <v>0</v>
      </c>
      <c r="AA181" s="200">
        <f>'Lab Results - U.S.'!$Q$57</f>
        <v>0</v>
      </c>
      <c r="AB181" s="200">
        <f>(IF(AA181&gt;=$E181,0,IF(AA181=0,0,IF(AA181&lt;$C181,2,IF(AA181&gt;=$C181,1,IF(AA181&lt;=$D181,1))))))</f>
        <v>0</v>
      </c>
      <c r="AC181" s="200">
        <f>'Lab Results - U.S.'!$R$57</f>
        <v>0</v>
      </c>
      <c r="AD181" s="228">
        <f>(IF(AC181&gt;=$E181,0,IF(AC181=0,0,IF(AC181&lt;$C181,2,IF(AC181&gt;=$C181,1,IF(AC181&lt;=$D181,1))))))</f>
        <v>0</v>
      </c>
    </row>
    <row r="182" spans="1:30" ht="15.75" customHeight="1" x14ac:dyDescent="0.2">
      <c r="A182" s="222" t="s">
        <v>2076</v>
      </c>
      <c r="B182" s="198" t="s">
        <v>2077</v>
      </c>
      <c r="C182" s="199">
        <v>12</v>
      </c>
      <c r="D182" s="199">
        <v>16</v>
      </c>
      <c r="E182" s="199">
        <v>13.5</v>
      </c>
      <c r="F182" s="199">
        <v>14.5</v>
      </c>
      <c r="G182" s="200">
        <f>'Lab Results - U.S.'!G54</f>
        <v>0</v>
      </c>
      <c r="H182" s="200">
        <f>(IF(G182&gt;=$E182,0,IF(G182=0,0,IF(G182&lt;$C182,2,IF(G182&gt;=$C182,1,IF(G182&lt;=$D182,1))))))</f>
        <v>0</v>
      </c>
      <c r="I182" s="200">
        <f>'Lab Results - U.S.'!H54</f>
        <v>0</v>
      </c>
      <c r="J182" s="200">
        <f>(IF(I182&gt;=$E182,0,IF(I182=0,0,IF(I182&lt;$C182,2,IF(I182&gt;=$C182,1,IF(I182&lt;=$D182,1))))))</f>
        <v>0</v>
      </c>
      <c r="K182" s="200">
        <f>'Lab Results - U.S.'!I54</f>
        <v>0</v>
      </c>
      <c r="L182" s="200">
        <f>(IF(K182&gt;=$E182,0,IF(K182=0,0,IF(K182&lt;$C182,2,IF(K182&gt;=$C182,1,IF(K182&lt;=$D182,1))))))</f>
        <v>0</v>
      </c>
      <c r="M182" s="200">
        <f>'Lab Results - U.S.'!J54</f>
        <v>0</v>
      </c>
      <c r="N182" s="200">
        <f>(IF(M182&gt;=$E182,0,IF(M182=0,0,IF(M182&lt;$C182,2,IF(M182&gt;=$C182,1,IF(M182&lt;=$D182,1))))))</f>
        <v>0</v>
      </c>
      <c r="O182" s="200">
        <f>'Lab Results - U.S.'!K54</f>
        <v>0</v>
      </c>
      <c r="P182" s="200">
        <f>(IF(O182&gt;=$E182,0,IF(O182=0,0,IF(O182&lt;$C182,2,IF(O182&gt;=$C182,1,IF(O182&lt;=$D182,1))))))</f>
        <v>0</v>
      </c>
      <c r="Q182" s="200">
        <f>'Lab Results - U.S.'!L54</f>
        <v>0</v>
      </c>
      <c r="R182" s="200">
        <f>(IF(Q182&gt;=$E182,0,IF(Q182=0,0,IF(Q182&lt;$C182,2,IF(Q182&gt;=$C182,1,IF(Q182&lt;=$D182,1))))))</f>
        <v>0</v>
      </c>
      <c r="S182" s="200">
        <f>'Lab Results - U.S.'!M54</f>
        <v>0</v>
      </c>
      <c r="T182" s="200">
        <f>(IF(S182&gt;=$E182,0,IF(S182=0,0,IF(S182&lt;$C182,2,IF(S182&gt;=$C182,1,IF(S182&lt;=$D182,1))))))</f>
        <v>0</v>
      </c>
      <c r="U182" s="200">
        <f>'Lab Results - U.S.'!N54</f>
        <v>0</v>
      </c>
      <c r="V182" s="200">
        <f>(IF(U182&gt;=$E182,0,IF(U182=0,0,IF(U182&lt;$C182,2,IF(U182&gt;=$C182,1,IF(U182&lt;=$D182,1))))))</f>
        <v>0</v>
      </c>
      <c r="W182" s="200">
        <f>'Lab Results - U.S.'!O54</f>
        <v>0</v>
      </c>
      <c r="X182" s="200">
        <f>(IF(W182&gt;=$E182,0,IF(W182=0,0,IF(W182&lt;$C182,2,IF(W182&gt;=$C182,1,IF(W182&lt;=$D182,1))))))</f>
        <v>0</v>
      </c>
      <c r="Y182" s="200">
        <f>'Lab Results - U.S.'!P54</f>
        <v>0</v>
      </c>
      <c r="Z182" s="200">
        <f>(IF(Y182&gt;=$E182,0,IF(Y182=0,0,IF(Y182&lt;$C182,2,IF(Y182&gt;=$C182,1,IF(Y182&lt;=$D182,1))))))</f>
        <v>0</v>
      </c>
      <c r="AA182" s="200">
        <f>'Lab Results - U.S.'!Q54</f>
        <v>0</v>
      </c>
      <c r="AB182" s="200">
        <f>(IF(AA182&gt;=$E182,0,IF(AA182=0,0,IF(AA182&lt;$C182,2,IF(AA182&gt;=$C182,1,IF(AA182&lt;=$D182,1))))))</f>
        <v>0</v>
      </c>
      <c r="AC182" s="200">
        <f>'Lab Results - U.S.'!R54</f>
        <v>0</v>
      </c>
      <c r="AD182" s="223">
        <f>(IF(AC182&gt;=$E182,0,IF(AC182=0,0,IF(AC182&lt;$C182,2,IF(AC182&gt;=$C182,1,IF(AC182&lt;=$D182,1))))))</f>
        <v>0</v>
      </c>
    </row>
    <row r="183" spans="1:30" ht="15.75" customHeight="1" x14ac:dyDescent="0.2">
      <c r="A183" s="222" t="s">
        <v>2078</v>
      </c>
      <c r="B183" s="198" t="s">
        <v>2079</v>
      </c>
      <c r="C183" s="199">
        <v>12</v>
      </c>
      <c r="D183" s="199">
        <v>16</v>
      </c>
      <c r="E183" s="199">
        <v>13.5</v>
      </c>
      <c r="F183" s="199">
        <v>14.5</v>
      </c>
      <c r="G183" s="200">
        <f>'Lab Results - U.S.'!$G$55</f>
        <v>0</v>
      </c>
      <c r="H183" s="200">
        <f>(IF(G183&gt;=$E183,0,IF(G183=0,0,IF(G183&lt;$C183,2,IF(G183&gt;=$C183,1,IF(G183&lt;=$D183,1))))))</f>
        <v>0</v>
      </c>
      <c r="I183" s="200">
        <f>'Lab Results - U.S.'!$H$55</f>
        <v>0</v>
      </c>
      <c r="J183" s="200">
        <f>(IF(I183&gt;=$E183,0,IF(I183=0,0,IF(I183&lt;$C183,2,IF(I183&gt;=$C183,1,IF(I183&lt;=$D183,1))))))</f>
        <v>0</v>
      </c>
      <c r="K183" s="200">
        <f>'Lab Results - U.S.'!$I$55</f>
        <v>0</v>
      </c>
      <c r="L183" s="200">
        <f>(IF(K183&gt;=$E183,0,IF(K183=0,0,IF(K183&lt;$C183,2,IF(K183&gt;=$C183,1,IF(K183&lt;=$D183,1))))))</f>
        <v>0</v>
      </c>
      <c r="M183" s="200">
        <f>'Lab Results - U.S.'!$J$55</f>
        <v>0</v>
      </c>
      <c r="N183" s="200">
        <f>(IF(M183&gt;=$E183,0,IF(M183=0,0,IF(M183&lt;$C183,2,IF(M183&gt;=$C183,1,IF(M183&lt;=$D183,1))))))</f>
        <v>0</v>
      </c>
      <c r="O183" s="200">
        <f>'Lab Results - U.S.'!$K$55</f>
        <v>0</v>
      </c>
      <c r="P183" s="200">
        <f>(IF(O183&gt;=$E183,0,IF(O183=0,0,IF(O183&lt;$C183,2,IF(O183&gt;=$C183,1,IF(O183&lt;=$D183,1))))))</f>
        <v>0</v>
      </c>
      <c r="Q183" s="200">
        <f>'Lab Results - U.S.'!$L$55</f>
        <v>0</v>
      </c>
      <c r="R183" s="200">
        <f>(IF(Q183&gt;=$E183,0,IF(Q183=0,0,IF(Q183&lt;$C183,2,IF(Q183&gt;=$C183,1,IF(Q183&lt;=$D183,1))))))</f>
        <v>0</v>
      </c>
      <c r="S183" s="200">
        <f>'Lab Results - U.S.'!$M$55</f>
        <v>0</v>
      </c>
      <c r="T183" s="200">
        <f>(IF(S183&gt;=$E183,0,IF(S183=0,0,IF(S183&lt;$C183,2,IF(S183&gt;=$C183,1,IF(S183&lt;=$D183,1))))))</f>
        <v>0</v>
      </c>
      <c r="U183" s="200">
        <f>'Lab Results - U.S.'!$N$55</f>
        <v>0</v>
      </c>
      <c r="V183" s="200">
        <f>(IF(U183&gt;=$E183,0,IF(U183=0,0,IF(U183&lt;$C183,2,IF(U183&gt;=$C183,1,IF(U183&lt;=$D183,1))))))</f>
        <v>0</v>
      </c>
      <c r="W183" s="200">
        <f>'Lab Results - U.S.'!$O$55</f>
        <v>0</v>
      </c>
      <c r="X183" s="200">
        <f>(IF(W183&gt;=$E183,0,IF(W183=0,0,IF(W183&lt;$C183,2,IF(W183&gt;=$C183,1,IF(W183&lt;=$D183,1))))))</f>
        <v>0</v>
      </c>
      <c r="Y183" s="200">
        <f>'Lab Results - U.S.'!$P$55</f>
        <v>0</v>
      </c>
      <c r="Z183" s="200">
        <f>(IF(Y183&gt;=$E183,0,IF(Y183=0,0,IF(Y183&lt;$C183,2,IF(Y183&gt;=$C183,1,IF(Y183&lt;=$D183,1))))))</f>
        <v>0</v>
      </c>
      <c r="AA183" s="200">
        <f>'Lab Results - U.S.'!$Q$55</f>
        <v>0</v>
      </c>
      <c r="AB183" s="200">
        <f>(IF(AA183&gt;=$E183,0,IF(AA183=0,0,IF(AA183&lt;$C183,2,IF(AA183&gt;=$C183,1,IF(AA183&lt;=$D183,1))))))</f>
        <v>0</v>
      </c>
      <c r="AC183" s="200">
        <f>'Lab Results - U.S.'!$R$55</f>
        <v>0</v>
      </c>
      <c r="AD183" s="228">
        <f>(IF(AC183&gt;=$E183,0,IF(AC183=0,0,IF(AC183&lt;$C183,2,IF(AC183&gt;=$C183,1,IF(AC183&lt;=$D183,1))))))</f>
        <v>0</v>
      </c>
    </row>
    <row r="184" spans="1:30" ht="15.75" customHeight="1" x14ac:dyDescent="0.2">
      <c r="A184" s="226" t="s">
        <v>2080</v>
      </c>
      <c r="B184" s="204" t="s">
        <v>2081</v>
      </c>
      <c r="C184" s="205">
        <v>82</v>
      </c>
      <c r="D184" s="205">
        <v>103</v>
      </c>
      <c r="E184" s="205">
        <v>85</v>
      </c>
      <c r="F184" s="205">
        <v>92</v>
      </c>
      <c r="G184" s="206">
        <f>'Lab Results - U.S.'!G58</f>
        <v>0</v>
      </c>
      <c r="H184" s="207">
        <f>(IF(AND(G184&gt;=$E184,G184&lt;=$F184),0,IF(G184=0,0,IF(G184&lt;$C184,0,IF(G184&gt;$D184,2,IF(G184&gt;=$C184,1,IF(G184&lt;=$D184,1)))))))</f>
        <v>0</v>
      </c>
      <c r="I184" s="206">
        <f>'Lab Results - U.S.'!H58</f>
        <v>0</v>
      </c>
      <c r="J184" s="207">
        <f>(IF(AND(I184&gt;=$E184,I184&lt;=$F184),0,IF(I184=0,0,IF(I184&lt;$C184,0,IF(I184&gt;$D184,2,IF(I184&gt;=$C184,1,IF(I184&lt;=$D184,1)))))))</f>
        <v>0</v>
      </c>
      <c r="K184" s="206">
        <f>'Lab Results - U.S.'!I58</f>
        <v>0</v>
      </c>
      <c r="L184" s="207">
        <f>(IF(AND(K184&gt;=$E184,K184&lt;=$F184),0,IF(K184=0,0,IF(K184&lt;$C184,0,IF(K184&gt;$D184,2,IF(K184&gt;=$C184,1,IF(K184&lt;=$D184,1)))))))</f>
        <v>0</v>
      </c>
      <c r="M184" s="206">
        <f>'Lab Results - U.S.'!J58</f>
        <v>0</v>
      </c>
      <c r="N184" s="207">
        <f>(IF(AND(M184&gt;=$E184,M184&lt;=$F184),0,IF(M184=0,0,IF(M184&lt;$C184,0,IF(M184&gt;$D184,2,IF(M184&gt;=$C184,1,IF(M184&lt;=$D184,1)))))))</f>
        <v>0</v>
      </c>
      <c r="O184" s="206">
        <f>'Lab Results - U.S.'!K58</f>
        <v>0</v>
      </c>
      <c r="P184" s="207">
        <f>(IF(AND(O184&gt;=$E184,O184&lt;=$F184),0,IF(O184=0,0,IF(O184&lt;$C184,0,IF(O184&gt;$D184,2,IF(O184&gt;=$C184,1,IF(O184&lt;=$D184,1)))))))</f>
        <v>0</v>
      </c>
      <c r="Q184" s="206">
        <f>'Lab Results - U.S.'!L58</f>
        <v>0</v>
      </c>
      <c r="R184" s="207">
        <f>(IF(AND(Q184&gt;=$E184,Q184&lt;=$F184),0,IF(Q184=0,0,IF(Q184&lt;$C184,0,IF(Q184&gt;$D184,2,IF(Q184&gt;=$C184,1,IF(Q184&lt;=$D184,1)))))))</f>
        <v>0</v>
      </c>
      <c r="S184" s="206">
        <f>'Lab Results - U.S.'!M58</f>
        <v>0</v>
      </c>
      <c r="T184" s="207">
        <f>(IF(AND(S184&gt;=$E184,S184&lt;=$F184),0,IF(S184=0,0,IF(S184&lt;$C184,0,IF(S184&gt;$D184,2,IF(S184&gt;=$C184,1,IF(S184&lt;=$D184,1)))))))</f>
        <v>0</v>
      </c>
      <c r="U184" s="206">
        <f>'Lab Results - U.S.'!N58</f>
        <v>0</v>
      </c>
      <c r="V184" s="207">
        <f>(IF(AND(U184&gt;=$E184,U184&lt;=$F184),0,IF(U184=0,0,IF(U184&lt;$C184,0,IF(U184&gt;$D184,2,IF(U184&gt;=$C184,1,IF(U184&lt;=$D184,1)))))))</f>
        <v>0</v>
      </c>
      <c r="W184" s="206">
        <f>'Lab Results - U.S.'!O58</f>
        <v>0</v>
      </c>
      <c r="X184" s="207">
        <f>(IF(AND(W184&gt;=$E184,W184&lt;=$F184),0,IF(W184=0,0,IF(W184&lt;$C184,0,IF(W184&gt;$D184,2,IF(W184&gt;=$C184,1,IF(W184&lt;=$D184,1)))))))</f>
        <v>0</v>
      </c>
      <c r="Y184" s="206">
        <f>'Lab Results - U.S.'!P58</f>
        <v>0</v>
      </c>
      <c r="Z184" s="207">
        <f>(IF(AND(Y184&gt;=$E184,Y184&lt;=$F184),0,IF(Y184=0,0,IF(Y184&lt;$C184,0,IF(Y184&gt;$D184,2,IF(Y184&gt;=$C184,1,IF(Y184&lt;=$D184,1)))))))</f>
        <v>0</v>
      </c>
      <c r="AA184" s="206">
        <f>'Lab Results - U.S.'!Q58</f>
        <v>0</v>
      </c>
      <c r="AB184" s="207">
        <f>(IF(AND(AA184&gt;=$E184,AA184&lt;=$F184),0,IF(AA184=0,0,IF(AA184&lt;$C184,0,IF(AA184&gt;$D184,2,IF(AA184&gt;=$C184,1,IF(AA184&lt;=$D184,1)))))))</f>
        <v>0</v>
      </c>
      <c r="AC184" s="206">
        <f>'Lab Results - U.S.'!R58</f>
        <v>0</v>
      </c>
      <c r="AD184" s="227">
        <f>(IF(AND(AC184&gt;=$E184,AC184&lt;=$F184),0,IF(AC184=0,0,IF(AC184&lt;$C184,0,IF(AC184&gt;$D184,2,IF(AC184&gt;=$C184,1,IF(AC184&lt;=$D184,1)))))))</f>
        <v>0</v>
      </c>
    </row>
    <row r="185" spans="1:30" ht="15.75" customHeight="1" x14ac:dyDescent="0.2">
      <c r="A185" s="226" t="s">
        <v>2082</v>
      </c>
      <c r="B185" s="204" t="s">
        <v>2083</v>
      </c>
      <c r="C185" s="205">
        <v>27</v>
      </c>
      <c r="D185" s="205">
        <v>34</v>
      </c>
      <c r="E185" s="205">
        <v>27</v>
      </c>
      <c r="F185" s="205">
        <v>32</v>
      </c>
      <c r="G185" s="206">
        <f>'Lab Results - U.S.'!G59</f>
        <v>0</v>
      </c>
      <c r="H185" s="207">
        <f>(IF(AND(G185&gt;=$E185,G185&lt;=$F185),0,IF(G185=0,0,IF(G185&lt;$C185,0,IF(G185&gt;$D185,2,IF(G185&gt;=$C185,1,IF(G185&lt;=$D185,1)))))))</f>
        <v>0</v>
      </c>
      <c r="I185" s="206">
        <f>'Lab Results - U.S.'!H59</f>
        <v>0</v>
      </c>
      <c r="J185" s="207">
        <f>(IF(AND(I185&gt;=$E185,I185&lt;=$F185),0,IF(I185=0,0,IF(I185&lt;$C185,0,IF(I185&gt;$D185,2,IF(I185&gt;=$C185,1,IF(I185&lt;=$D185,1)))))))</f>
        <v>0</v>
      </c>
      <c r="K185" s="206">
        <f>'Lab Results - U.S.'!I59</f>
        <v>0</v>
      </c>
      <c r="L185" s="207">
        <f>(IF(AND(K185&gt;=$E185,K185&lt;=$F185),0,IF(K185=0,0,IF(K185&lt;$C185,0,IF(K185&gt;$D185,2,IF(K185&gt;=$C185,1,IF(K185&lt;=$D185,1)))))))</f>
        <v>0</v>
      </c>
      <c r="M185" s="206">
        <f>'Lab Results - U.S.'!J59</f>
        <v>0</v>
      </c>
      <c r="N185" s="207">
        <f>(IF(AND(M185&gt;=$E185,M185&lt;=$F185),0,IF(M185=0,0,IF(M185&lt;$C185,0,IF(M185&gt;$D185,2,IF(M185&gt;=$C185,1,IF(M185&lt;=$D185,1)))))))</f>
        <v>0</v>
      </c>
      <c r="O185" s="206">
        <f>'Lab Results - U.S.'!K59</f>
        <v>0</v>
      </c>
      <c r="P185" s="207">
        <f>(IF(AND(O185&gt;=$E185,O185&lt;=$F185),0,IF(O185=0,0,IF(O185&lt;$C185,0,IF(O185&gt;$D185,2,IF(O185&gt;=$C185,1,IF(O185&lt;=$D185,1)))))))</f>
        <v>0</v>
      </c>
      <c r="Q185" s="206">
        <f>'Lab Results - U.S.'!L59</f>
        <v>0</v>
      </c>
      <c r="R185" s="207">
        <f>(IF(AND(Q185&gt;=$E185,Q185&lt;=$F185),0,IF(Q185=0,0,IF(Q185&lt;$C185,0,IF(Q185&gt;$D185,2,IF(Q185&gt;=$C185,1,IF(Q185&lt;=$D185,1)))))))</f>
        <v>0</v>
      </c>
      <c r="S185" s="206">
        <f>'Lab Results - U.S.'!M59</f>
        <v>0</v>
      </c>
      <c r="T185" s="207">
        <f>(IF(AND(S185&gt;=$E185,S185&lt;=$F185),0,IF(S185=0,0,IF(S185&lt;$C185,0,IF(S185&gt;$D185,2,IF(S185&gt;=$C185,1,IF(S185&lt;=$D185,1)))))))</f>
        <v>0</v>
      </c>
      <c r="U185" s="206">
        <f>'Lab Results - U.S.'!N59</f>
        <v>0</v>
      </c>
      <c r="V185" s="207">
        <f>(IF(AND(U185&gt;=$E185,U185&lt;=$F185),0,IF(U185=0,0,IF(U185&lt;$C185,0,IF(U185&gt;$D185,2,IF(U185&gt;=$C185,1,IF(U185&lt;=$D185,1)))))))</f>
        <v>0</v>
      </c>
      <c r="W185" s="206">
        <f>'Lab Results - U.S.'!O59</f>
        <v>0</v>
      </c>
      <c r="X185" s="207">
        <f>(IF(AND(W185&gt;=$E185,W185&lt;=$F185),0,IF(W185=0,0,IF(W185&lt;$C185,0,IF(W185&gt;$D185,2,IF(W185&gt;=$C185,1,IF(W185&lt;=$D185,1)))))))</f>
        <v>0</v>
      </c>
      <c r="Y185" s="206">
        <f>'Lab Results - U.S.'!P59</f>
        <v>0</v>
      </c>
      <c r="Z185" s="207">
        <f>(IF(AND(Y185&gt;=$E185,Y185&lt;=$F185),0,IF(Y185=0,0,IF(Y185&lt;$C185,0,IF(Y185&gt;$D185,2,IF(Y185&gt;=$C185,1,IF(Y185&lt;=$D185,1)))))))</f>
        <v>0</v>
      </c>
      <c r="AA185" s="206">
        <f>'Lab Results - U.S.'!Q59</f>
        <v>0</v>
      </c>
      <c r="AB185" s="207">
        <f>(IF(AND(AA185&gt;=$E185,AA185&lt;=$F185),0,IF(AA185=0,0,IF(AA185&lt;$C185,0,IF(AA185&gt;$D185,2,IF(AA185&gt;=$C185,1,IF(AA185&lt;=$D185,1)))))))</f>
        <v>0</v>
      </c>
      <c r="AC185" s="206">
        <f>'Lab Results - U.S.'!R59</f>
        <v>0</v>
      </c>
      <c r="AD185" s="227">
        <f>(IF(AND(AC185&gt;=$E185,AC185&lt;=$F185),0,IF(AC185=0,0,IF(AC185&lt;$C185,0,IF(AC185&gt;$D185,2,IF(AC185&gt;=$C185,1,IF(AC185&lt;=$D185,1)))))))</f>
        <v>0</v>
      </c>
    </row>
    <row r="186" spans="1:30" ht="15.75" customHeight="1" x14ac:dyDescent="0.2">
      <c r="A186" s="226" t="s">
        <v>2084</v>
      </c>
      <c r="B186" s="204" t="s">
        <v>2085</v>
      </c>
      <c r="C186" s="205">
        <v>30.9</v>
      </c>
      <c r="D186" s="205">
        <v>35.4</v>
      </c>
      <c r="E186" s="205">
        <v>32</v>
      </c>
      <c r="F186" s="205">
        <v>35</v>
      </c>
      <c r="G186" s="206">
        <f>'Lab Results - U.S.'!G60</f>
        <v>0</v>
      </c>
      <c r="H186" s="207">
        <f>(IF(AND(G186&gt;=$E186,G186&lt;=$F186),0,IF(G186=0,0,IF(G186&lt;$C186,0,IF(G186&gt;$D186,2,IF(G186&gt;=$C186,1,IF(G186&lt;=$D186,1)))))))</f>
        <v>0</v>
      </c>
      <c r="I186" s="206">
        <f>'Lab Results - U.S.'!H60</f>
        <v>0</v>
      </c>
      <c r="J186" s="207">
        <f>(IF(AND(I186&gt;=$E186,I186&lt;=$F186),0,IF(I186=0,0,IF(I186&lt;$C186,0,IF(I186&gt;$D186,2,IF(I186&gt;=$C186,1,IF(I186&lt;=$D186,1)))))))</f>
        <v>0</v>
      </c>
      <c r="K186" s="206">
        <f>'Lab Results - U.S.'!I60</f>
        <v>0</v>
      </c>
      <c r="L186" s="207">
        <f>(IF(AND(K186&gt;=$E186,K186&lt;=$F186),0,IF(K186=0,0,IF(K186&lt;$C186,0,IF(K186&gt;$D186,2,IF(K186&gt;=$C186,1,IF(K186&lt;=$D186,1)))))))</f>
        <v>0</v>
      </c>
      <c r="M186" s="206">
        <f>'Lab Results - U.S.'!J60</f>
        <v>0</v>
      </c>
      <c r="N186" s="207">
        <f>(IF(AND(M186&gt;=$E186,M186&lt;=$F186),0,IF(M186=0,0,IF(M186&lt;$C186,0,IF(M186&gt;$D186,2,IF(M186&gt;=$C186,1,IF(M186&lt;=$D186,1)))))))</f>
        <v>0</v>
      </c>
      <c r="O186" s="206">
        <f>'Lab Results - U.S.'!K60</f>
        <v>0</v>
      </c>
      <c r="P186" s="207">
        <f>(IF(AND(O186&gt;=$E186,O186&lt;=$F186),0,IF(O186=0,0,IF(O186&lt;$C186,0,IF(O186&gt;$D186,2,IF(O186&gt;=$C186,1,IF(O186&lt;=$D186,1)))))))</f>
        <v>0</v>
      </c>
      <c r="Q186" s="206">
        <f>'Lab Results - U.S.'!L60</f>
        <v>0</v>
      </c>
      <c r="R186" s="207">
        <f>(IF(AND(Q186&gt;=$E186,Q186&lt;=$F186),0,IF(Q186=0,0,IF(Q186&lt;$C186,0,IF(Q186&gt;$D186,2,IF(Q186&gt;=$C186,1,IF(Q186&lt;=$D186,1)))))))</f>
        <v>0</v>
      </c>
      <c r="S186" s="206">
        <f>'Lab Results - U.S.'!M60</f>
        <v>0</v>
      </c>
      <c r="T186" s="207">
        <f>(IF(AND(S186&gt;=$E186,S186&lt;=$F186),0,IF(S186=0,0,IF(S186&lt;$C186,0,IF(S186&gt;$D186,2,IF(S186&gt;=$C186,1,IF(S186&lt;=$D186,1)))))))</f>
        <v>0</v>
      </c>
      <c r="U186" s="206">
        <f>'Lab Results - U.S.'!N60</f>
        <v>0</v>
      </c>
      <c r="V186" s="207">
        <f>(IF(AND(U186&gt;=$E186,U186&lt;=$F186),0,IF(U186=0,0,IF(U186&lt;$C186,0,IF(U186&gt;$D186,2,IF(U186&gt;=$C186,1,IF(U186&lt;=$D186,1)))))))</f>
        <v>0</v>
      </c>
      <c r="W186" s="206">
        <f>'Lab Results - U.S.'!O60</f>
        <v>0</v>
      </c>
      <c r="X186" s="207">
        <f>(IF(AND(W186&gt;=$E186,W186&lt;=$F186),0,IF(W186=0,0,IF(W186&lt;$C186,0,IF(W186&gt;$D186,2,IF(W186&gt;=$C186,1,IF(W186&lt;=$D186,1)))))))</f>
        <v>0</v>
      </c>
      <c r="Y186" s="206">
        <f>'Lab Results - U.S.'!P60</f>
        <v>0</v>
      </c>
      <c r="Z186" s="207">
        <f>(IF(AND(Y186&gt;=$E186,Y186&lt;=$F186),0,IF(Y186=0,0,IF(Y186&lt;$C186,0,IF(Y186&gt;$D186,2,IF(Y186&gt;=$C186,1,IF(Y186&lt;=$D186,1)))))))</f>
        <v>0</v>
      </c>
      <c r="AA186" s="206">
        <f>'Lab Results - U.S.'!Q60</f>
        <v>0</v>
      </c>
      <c r="AB186" s="207">
        <f>(IF(AND(AA186&gt;=$E186,AA186&lt;=$F186),0,IF(AA186=0,0,IF(AA186&lt;$C186,0,IF(AA186&gt;$D186,2,IF(AA186&gt;=$C186,1,IF(AA186&lt;=$D186,1)))))))</f>
        <v>0</v>
      </c>
      <c r="AC186" s="206">
        <f>'Lab Results - U.S.'!R60</f>
        <v>0</v>
      </c>
      <c r="AD186" s="227">
        <f>(IF(AND(AC186&gt;=$E186,AC186&lt;=$F186),0,IF(AC186=0,0,IF(AC186&lt;$C186,0,IF(AC186&gt;$D186,2,IF(AC186&gt;=$C186,1,IF(AC186&lt;=$D186,1)))))))</f>
        <v>0</v>
      </c>
    </row>
    <row r="187" spans="1:30" ht="15.75" customHeight="1" x14ac:dyDescent="0.2">
      <c r="A187" s="226" t="s">
        <v>2086</v>
      </c>
      <c r="B187" s="204" t="s">
        <v>2087</v>
      </c>
      <c r="C187" s="205">
        <v>10.8</v>
      </c>
      <c r="D187" s="205">
        <v>14.8</v>
      </c>
      <c r="E187" s="205">
        <v>0</v>
      </c>
      <c r="F187" s="205">
        <v>13</v>
      </c>
      <c r="G187" s="206">
        <f>'Lab Results - U.S.'!G61</f>
        <v>0</v>
      </c>
      <c r="H187" s="207">
        <f>(IF(AND(G187&gt;=$E187,G187&lt;=$F187),0,IF(G187=0,0,IF(G187&lt;$C187,0,IF(G187&gt;$D187,2,IF(G187&gt;=$C187,1,IF(G187&lt;=$D187,1)))))))</f>
        <v>0</v>
      </c>
      <c r="I187" s="206">
        <f>'Lab Results - U.S.'!H61</f>
        <v>0</v>
      </c>
      <c r="J187" s="207">
        <f>(IF(AND(I187&gt;=$E187,I187&lt;=$F187),0,IF(I187=0,0,IF(I187&lt;$C187,0,IF(I187&gt;$D187,2,IF(I187&gt;=$C187,1,IF(I187&lt;=$D187,1)))))))</f>
        <v>0</v>
      </c>
      <c r="K187" s="206">
        <f>'Lab Results - U.S.'!I61</f>
        <v>0</v>
      </c>
      <c r="L187" s="207">
        <f>(IF(AND(K187&gt;=$E187,K187&lt;=$F187),0,IF(K187=0,0,IF(K187&lt;$C187,0,IF(K187&gt;$D187,2,IF(K187&gt;=$C187,1,IF(K187&lt;=$D187,1)))))))</f>
        <v>0</v>
      </c>
      <c r="M187" s="206">
        <f>'Lab Results - U.S.'!J61</f>
        <v>0</v>
      </c>
      <c r="N187" s="207">
        <f>(IF(AND(M187&gt;=$E187,M187&lt;=$F187),0,IF(M187=0,0,IF(M187&lt;$C187,0,IF(M187&gt;$D187,2,IF(M187&gt;=$C187,1,IF(M187&lt;=$D187,1)))))))</f>
        <v>0</v>
      </c>
      <c r="O187" s="206">
        <f>'Lab Results - U.S.'!K61</f>
        <v>0</v>
      </c>
      <c r="P187" s="207">
        <f>(IF(AND(O187&gt;=$E187,O187&lt;=$F187),0,IF(O187=0,0,IF(O187&lt;$C187,0,IF(O187&gt;$D187,2,IF(O187&gt;=$C187,1,IF(O187&lt;=$D187,1)))))))</f>
        <v>0</v>
      </c>
      <c r="Q187" s="206">
        <f>'Lab Results - U.S.'!L61</f>
        <v>0</v>
      </c>
      <c r="R187" s="207">
        <f>(IF(AND(Q187&gt;=$E187,Q187&lt;=$F187),0,IF(Q187=0,0,IF(Q187&lt;$C187,0,IF(Q187&gt;$D187,2,IF(Q187&gt;=$C187,1,IF(Q187&lt;=$D187,1)))))))</f>
        <v>0</v>
      </c>
      <c r="S187" s="206">
        <f>'Lab Results - U.S.'!M61</f>
        <v>0</v>
      </c>
      <c r="T187" s="207">
        <f>(IF(AND(S187&gt;=$E187,S187&lt;=$F187),0,IF(S187=0,0,IF(S187&lt;$C187,0,IF(S187&gt;$D187,2,IF(S187&gt;=$C187,1,IF(S187&lt;=$D187,1)))))))</f>
        <v>0</v>
      </c>
      <c r="U187" s="206">
        <f>'Lab Results - U.S.'!N61</f>
        <v>0</v>
      </c>
      <c r="V187" s="207">
        <f>(IF(AND(U187&gt;=$E187,U187&lt;=$F187),0,IF(U187=0,0,IF(U187&lt;$C187,0,IF(U187&gt;$D187,2,IF(U187&gt;=$C187,1,IF(U187&lt;=$D187,1)))))))</f>
        <v>0</v>
      </c>
      <c r="W187" s="206">
        <f>'Lab Results - U.S.'!O61</f>
        <v>0</v>
      </c>
      <c r="X187" s="207">
        <f>(IF(AND(W187&gt;=$E187,W187&lt;=$F187),0,IF(W187=0,0,IF(W187&lt;$C187,0,IF(W187&gt;$D187,2,IF(W187&gt;=$C187,1,IF(W187&lt;=$D187,1)))))))</f>
        <v>0</v>
      </c>
      <c r="Y187" s="206">
        <f>'Lab Results - U.S.'!P61</f>
        <v>0</v>
      </c>
      <c r="Z187" s="207">
        <f>(IF(AND(Y187&gt;=$E187,Y187&lt;=$F187),0,IF(Y187=0,0,IF(Y187&lt;$C187,0,IF(Y187&gt;$D187,2,IF(Y187&gt;=$C187,1,IF(Y187&lt;=$D187,1)))))))</f>
        <v>0</v>
      </c>
      <c r="AA187" s="206">
        <f>'Lab Results - U.S.'!Q61</f>
        <v>0</v>
      </c>
      <c r="AB187" s="207">
        <f>(IF(AND(AA187&gt;=$E187,AA187&lt;=$F187),0,IF(AA187=0,0,IF(AA187&lt;$C187,0,IF(AA187&gt;$D187,2,IF(AA187&gt;=$C187,1,IF(AA187&lt;=$D187,1)))))))</f>
        <v>0</v>
      </c>
      <c r="AC187" s="206">
        <f>'Lab Results - U.S.'!R61</f>
        <v>0</v>
      </c>
      <c r="AD187" s="227">
        <f>(IF(AND(AC187&gt;=$E187,AC187&lt;=$F187),0,IF(AC187=0,0,IF(AC187&lt;$C187,0,IF(AC187&gt;$D187,2,IF(AC187&gt;=$C187,1,IF(AC187&lt;=$D187,1)))))))</f>
        <v>0</v>
      </c>
    </row>
    <row r="188" spans="1:30" ht="15.75" customHeight="1" x14ac:dyDescent="0.2">
      <c r="A188" s="222" t="s">
        <v>2088</v>
      </c>
      <c r="B188" s="198" t="s">
        <v>2089</v>
      </c>
      <c r="C188" s="199">
        <v>82</v>
      </c>
      <c r="D188" s="199">
        <v>103</v>
      </c>
      <c r="E188" s="199">
        <v>85</v>
      </c>
      <c r="F188" s="199">
        <v>92</v>
      </c>
      <c r="G188" s="200">
        <f>'Lab Results - U.S.'!G58</f>
        <v>0</v>
      </c>
      <c r="H188" s="200">
        <f t="shared" ref="H188:H193" si="49">(IF(G188&gt;=$E188,0,IF(G188=0,0,IF(G188&lt;$C188,2,IF(G188&gt;=$C188,1,IF(G188&lt;=$D188,1))))))</f>
        <v>0</v>
      </c>
      <c r="I188" s="200">
        <f>'Lab Results - U.S.'!H58</f>
        <v>0</v>
      </c>
      <c r="J188" s="200">
        <f t="shared" ref="J188:J193" si="50">(IF(I188&gt;=$E188,0,IF(I188=0,0,IF(I188&lt;$C188,2,IF(I188&gt;=$C188,1,IF(I188&lt;=$D188,1))))))</f>
        <v>0</v>
      </c>
      <c r="K188" s="200">
        <f>'Lab Results - U.S.'!I58</f>
        <v>0</v>
      </c>
      <c r="L188" s="200">
        <f t="shared" ref="L188:L193" si="51">(IF(K188&gt;=$E188,0,IF(K188=0,0,IF(K188&lt;$C188,2,IF(K188&gt;=$C188,1,IF(K188&lt;=$D188,1))))))</f>
        <v>0</v>
      </c>
      <c r="M188" s="200">
        <f>'Lab Results - U.S.'!J58</f>
        <v>0</v>
      </c>
      <c r="N188" s="200">
        <f t="shared" ref="N188:N193" si="52">(IF(M188&gt;=$E188,0,IF(M188=0,0,IF(M188&lt;$C188,2,IF(M188&gt;=$C188,1,IF(M188&lt;=$D188,1))))))</f>
        <v>0</v>
      </c>
      <c r="O188" s="200">
        <f>'Lab Results - U.S.'!K58</f>
        <v>0</v>
      </c>
      <c r="P188" s="200">
        <f t="shared" ref="P188:P193" si="53">(IF(O188&gt;=$E188,0,IF(O188=0,0,IF(O188&lt;$C188,2,IF(O188&gt;=$C188,1,IF(O188&lt;=$D188,1))))))</f>
        <v>0</v>
      </c>
      <c r="Q188" s="200">
        <f>'Lab Results - U.S.'!L58</f>
        <v>0</v>
      </c>
      <c r="R188" s="200">
        <f t="shared" ref="R188:R193" si="54">(IF(Q188&gt;=$E188,0,IF(Q188=0,0,IF(Q188&lt;$C188,2,IF(Q188&gt;=$C188,1,IF(Q188&lt;=$D188,1))))))</f>
        <v>0</v>
      </c>
      <c r="S188" s="200">
        <f>'Lab Results - U.S.'!M58</f>
        <v>0</v>
      </c>
      <c r="T188" s="200">
        <f t="shared" ref="T188:T193" si="55">(IF(S188&gt;=$E188,0,IF(S188=0,0,IF(S188&lt;$C188,2,IF(S188&gt;=$C188,1,IF(S188&lt;=$D188,1))))))</f>
        <v>0</v>
      </c>
      <c r="U188" s="200">
        <f>'Lab Results - U.S.'!N58</f>
        <v>0</v>
      </c>
      <c r="V188" s="200">
        <f t="shared" ref="V188:V193" si="56">(IF(U188&gt;=$E188,0,IF(U188=0,0,IF(U188&lt;$C188,2,IF(U188&gt;=$C188,1,IF(U188&lt;=$D188,1))))))</f>
        <v>0</v>
      </c>
      <c r="W188" s="200">
        <f>'Lab Results - U.S.'!O58</f>
        <v>0</v>
      </c>
      <c r="X188" s="200">
        <f t="shared" ref="X188:X193" si="57">(IF(W188&gt;=$E188,0,IF(W188=0,0,IF(W188&lt;$C188,2,IF(W188&gt;=$C188,1,IF(W188&lt;=$D188,1))))))</f>
        <v>0</v>
      </c>
      <c r="Y188" s="200">
        <f>'Lab Results - U.S.'!P58</f>
        <v>0</v>
      </c>
      <c r="Z188" s="200">
        <f t="shared" ref="Z188:Z193" si="58">(IF(Y188&gt;=$E188,0,IF(Y188=0,0,IF(Y188&lt;$C188,2,IF(Y188&gt;=$C188,1,IF(Y188&lt;=$D188,1))))))</f>
        <v>0</v>
      </c>
      <c r="AA188" s="200">
        <f>'Lab Results - U.S.'!Q58</f>
        <v>0</v>
      </c>
      <c r="AB188" s="200">
        <f t="shared" ref="AB188:AB193" si="59">(IF(AA188&gt;=$E188,0,IF(AA188=0,0,IF(AA188&lt;$C188,2,IF(AA188&gt;=$C188,1,IF(AA188&lt;=$D188,1))))))</f>
        <v>0</v>
      </c>
      <c r="AC188" s="200">
        <f>'Lab Results - U.S.'!R58</f>
        <v>0</v>
      </c>
      <c r="AD188" s="223">
        <f t="shared" ref="AD188:AD193" si="60">(IF(AC188&gt;=$E188,0,IF(AC188=0,0,IF(AC188&lt;$C188,2,IF(AC188&gt;=$C188,1,IF(AC188&lt;=$D188,1))))))</f>
        <v>0</v>
      </c>
    </row>
    <row r="189" spans="1:30" ht="15.75" customHeight="1" x14ac:dyDescent="0.2">
      <c r="A189" s="222" t="s">
        <v>2090</v>
      </c>
      <c r="B189" s="198" t="s">
        <v>2091</v>
      </c>
      <c r="C189" s="199">
        <v>27</v>
      </c>
      <c r="D189" s="199">
        <v>34</v>
      </c>
      <c r="E189" s="199">
        <v>27</v>
      </c>
      <c r="F189" s="199">
        <v>32</v>
      </c>
      <c r="G189" s="200">
        <f>'Lab Results - U.S.'!G59</f>
        <v>0</v>
      </c>
      <c r="H189" s="200">
        <f t="shared" si="49"/>
        <v>0</v>
      </c>
      <c r="I189" s="200">
        <f>'Lab Results - U.S.'!H59</f>
        <v>0</v>
      </c>
      <c r="J189" s="200">
        <f t="shared" si="50"/>
        <v>0</v>
      </c>
      <c r="K189" s="200">
        <f>'Lab Results - U.S.'!I59</f>
        <v>0</v>
      </c>
      <c r="L189" s="200">
        <f t="shared" si="51"/>
        <v>0</v>
      </c>
      <c r="M189" s="200">
        <f>'Lab Results - U.S.'!J59</f>
        <v>0</v>
      </c>
      <c r="N189" s="200">
        <f t="shared" si="52"/>
        <v>0</v>
      </c>
      <c r="O189" s="200">
        <f>'Lab Results - U.S.'!K59</f>
        <v>0</v>
      </c>
      <c r="P189" s="200">
        <f t="shared" si="53"/>
        <v>0</v>
      </c>
      <c r="Q189" s="200">
        <f>'Lab Results - U.S.'!L59</f>
        <v>0</v>
      </c>
      <c r="R189" s="200">
        <f t="shared" si="54"/>
        <v>0</v>
      </c>
      <c r="S189" s="200">
        <f>'Lab Results - U.S.'!M59</f>
        <v>0</v>
      </c>
      <c r="T189" s="200">
        <f t="shared" si="55"/>
        <v>0</v>
      </c>
      <c r="U189" s="200">
        <f>'Lab Results - U.S.'!N59</f>
        <v>0</v>
      </c>
      <c r="V189" s="200">
        <f t="shared" si="56"/>
        <v>0</v>
      </c>
      <c r="W189" s="200">
        <f>'Lab Results - U.S.'!O59</f>
        <v>0</v>
      </c>
      <c r="X189" s="200">
        <f t="shared" si="57"/>
        <v>0</v>
      </c>
      <c r="Y189" s="200">
        <f>'Lab Results - U.S.'!P59</f>
        <v>0</v>
      </c>
      <c r="Z189" s="200">
        <f t="shared" si="58"/>
        <v>0</v>
      </c>
      <c r="AA189" s="200">
        <f>'Lab Results - U.S.'!Q59</f>
        <v>0</v>
      </c>
      <c r="AB189" s="200">
        <f t="shared" si="59"/>
        <v>0</v>
      </c>
      <c r="AC189" s="200">
        <f>'Lab Results - U.S.'!R59</f>
        <v>0</v>
      </c>
      <c r="AD189" s="223">
        <f t="shared" si="60"/>
        <v>0</v>
      </c>
    </row>
    <row r="190" spans="1:30" ht="15.75" customHeight="1" x14ac:dyDescent="0.2">
      <c r="A190" s="222" t="s">
        <v>2092</v>
      </c>
      <c r="B190" s="198" t="s">
        <v>2093</v>
      </c>
      <c r="C190" s="199">
        <v>30.9</v>
      </c>
      <c r="D190" s="199">
        <v>35.4</v>
      </c>
      <c r="E190" s="199">
        <v>32</v>
      </c>
      <c r="F190" s="199">
        <v>35</v>
      </c>
      <c r="G190" s="200">
        <f>'Lab Results - U.S.'!G60</f>
        <v>0</v>
      </c>
      <c r="H190" s="200">
        <f t="shared" si="49"/>
        <v>0</v>
      </c>
      <c r="I190" s="200">
        <f>'Lab Results - U.S.'!H60</f>
        <v>0</v>
      </c>
      <c r="J190" s="200">
        <f t="shared" si="50"/>
        <v>0</v>
      </c>
      <c r="K190" s="200">
        <f>'Lab Results - U.S.'!I60</f>
        <v>0</v>
      </c>
      <c r="L190" s="200">
        <f t="shared" si="51"/>
        <v>0</v>
      </c>
      <c r="M190" s="200">
        <f>'Lab Results - U.S.'!J60</f>
        <v>0</v>
      </c>
      <c r="N190" s="200">
        <f t="shared" si="52"/>
        <v>0</v>
      </c>
      <c r="O190" s="200">
        <f>'Lab Results - U.S.'!K60</f>
        <v>0</v>
      </c>
      <c r="P190" s="200">
        <f t="shared" si="53"/>
        <v>0</v>
      </c>
      <c r="Q190" s="200">
        <f>'Lab Results - U.S.'!L60</f>
        <v>0</v>
      </c>
      <c r="R190" s="200">
        <f t="shared" si="54"/>
        <v>0</v>
      </c>
      <c r="S190" s="200">
        <f>'Lab Results - U.S.'!M60</f>
        <v>0</v>
      </c>
      <c r="T190" s="200">
        <f t="shared" si="55"/>
        <v>0</v>
      </c>
      <c r="U190" s="200">
        <f>'Lab Results - U.S.'!N60</f>
        <v>0</v>
      </c>
      <c r="V190" s="200">
        <f t="shared" si="56"/>
        <v>0</v>
      </c>
      <c r="W190" s="200">
        <f>'Lab Results - U.S.'!O60</f>
        <v>0</v>
      </c>
      <c r="X190" s="200">
        <f t="shared" si="57"/>
        <v>0</v>
      </c>
      <c r="Y190" s="200">
        <f>'Lab Results - U.S.'!P60</f>
        <v>0</v>
      </c>
      <c r="Z190" s="200">
        <f t="shared" si="58"/>
        <v>0</v>
      </c>
      <c r="AA190" s="200">
        <f>'Lab Results - U.S.'!Q60</f>
        <v>0</v>
      </c>
      <c r="AB190" s="200">
        <f t="shared" si="59"/>
        <v>0</v>
      </c>
      <c r="AC190" s="200">
        <f>'Lab Results - U.S.'!R60</f>
        <v>0</v>
      </c>
      <c r="AD190" s="223">
        <f t="shared" si="60"/>
        <v>0</v>
      </c>
    </row>
    <row r="191" spans="1:30" ht="15.75" customHeight="1" x14ac:dyDescent="0.2">
      <c r="A191" s="222" t="s">
        <v>2094</v>
      </c>
      <c r="B191" s="198" t="s">
        <v>2095</v>
      </c>
      <c r="C191" s="199">
        <v>10.8</v>
      </c>
      <c r="D191" s="199">
        <v>14.8</v>
      </c>
      <c r="E191" s="199">
        <v>0</v>
      </c>
      <c r="F191" s="199">
        <v>13</v>
      </c>
      <c r="G191" s="200">
        <f>'Lab Results - U.S.'!G61</f>
        <v>0</v>
      </c>
      <c r="H191" s="200">
        <f t="shared" si="49"/>
        <v>0</v>
      </c>
      <c r="I191" s="200">
        <f>'Lab Results - U.S.'!H61</f>
        <v>0</v>
      </c>
      <c r="J191" s="200">
        <f t="shared" si="50"/>
        <v>0</v>
      </c>
      <c r="K191" s="200">
        <f>'Lab Results - U.S.'!I61</f>
        <v>0</v>
      </c>
      <c r="L191" s="200">
        <f t="shared" si="51"/>
        <v>0</v>
      </c>
      <c r="M191" s="200">
        <f>'Lab Results - U.S.'!J61</f>
        <v>0</v>
      </c>
      <c r="N191" s="200">
        <f t="shared" si="52"/>
        <v>0</v>
      </c>
      <c r="O191" s="200">
        <f>'Lab Results - U.S.'!K61</f>
        <v>0</v>
      </c>
      <c r="P191" s="200">
        <f t="shared" si="53"/>
        <v>0</v>
      </c>
      <c r="Q191" s="200">
        <f>'Lab Results - U.S.'!L61</f>
        <v>0</v>
      </c>
      <c r="R191" s="200">
        <f t="shared" si="54"/>
        <v>0</v>
      </c>
      <c r="S191" s="200">
        <f>'Lab Results - U.S.'!M61</f>
        <v>0</v>
      </c>
      <c r="T191" s="200">
        <f t="shared" si="55"/>
        <v>0</v>
      </c>
      <c r="U191" s="200">
        <f>'Lab Results - U.S.'!N61</f>
        <v>0</v>
      </c>
      <c r="V191" s="200">
        <f t="shared" si="56"/>
        <v>0</v>
      </c>
      <c r="W191" s="200">
        <f>'Lab Results - U.S.'!O61</f>
        <v>0</v>
      </c>
      <c r="X191" s="200">
        <f t="shared" si="57"/>
        <v>0</v>
      </c>
      <c r="Y191" s="200">
        <f>'Lab Results - U.S.'!P61</f>
        <v>0</v>
      </c>
      <c r="Z191" s="200">
        <f t="shared" si="58"/>
        <v>0</v>
      </c>
      <c r="AA191" s="200">
        <f>'Lab Results - U.S.'!Q61</f>
        <v>0</v>
      </c>
      <c r="AB191" s="200">
        <f t="shared" si="59"/>
        <v>0</v>
      </c>
      <c r="AC191" s="200">
        <f>'Lab Results - U.S.'!R61</f>
        <v>0</v>
      </c>
      <c r="AD191" s="223">
        <f t="shared" si="60"/>
        <v>0</v>
      </c>
    </row>
    <row r="192" spans="1:30" ht="15.75" customHeight="1" x14ac:dyDescent="0.2">
      <c r="A192" s="222" t="s">
        <v>2096</v>
      </c>
      <c r="B192" s="198" t="s">
        <v>2097</v>
      </c>
      <c r="C192" s="199">
        <v>10</v>
      </c>
      <c r="D192" s="199">
        <v>235</v>
      </c>
      <c r="E192" s="199">
        <v>40</v>
      </c>
      <c r="F192" s="199">
        <v>110</v>
      </c>
      <c r="G192" s="200">
        <f>'Lab Results - U.S.'!G88</f>
        <v>0</v>
      </c>
      <c r="H192" s="200">
        <f t="shared" si="49"/>
        <v>0</v>
      </c>
      <c r="I192" s="200">
        <f>'Lab Results - U.S.'!H88</f>
        <v>0</v>
      </c>
      <c r="J192" s="200">
        <f t="shared" si="50"/>
        <v>0</v>
      </c>
      <c r="K192" s="200">
        <f>'Lab Results - U.S.'!I88</f>
        <v>0</v>
      </c>
      <c r="L192" s="200">
        <f t="shared" si="51"/>
        <v>0</v>
      </c>
      <c r="M192" s="200">
        <f>'Lab Results - U.S.'!J88</f>
        <v>0</v>
      </c>
      <c r="N192" s="200">
        <f t="shared" si="52"/>
        <v>0</v>
      </c>
      <c r="O192" s="200">
        <f>'Lab Results - U.S.'!K88</f>
        <v>0</v>
      </c>
      <c r="P192" s="200">
        <f t="shared" si="53"/>
        <v>0</v>
      </c>
      <c r="Q192" s="200">
        <f>'Lab Results - U.S.'!L88</f>
        <v>0</v>
      </c>
      <c r="R192" s="200">
        <f t="shared" si="54"/>
        <v>0</v>
      </c>
      <c r="S192" s="200">
        <f>'Lab Results - U.S.'!M88</f>
        <v>0</v>
      </c>
      <c r="T192" s="200">
        <f t="shared" si="55"/>
        <v>0</v>
      </c>
      <c r="U192" s="200">
        <f>'Lab Results - U.S.'!N88</f>
        <v>0</v>
      </c>
      <c r="V192" s="200">
        <f t="shared" si="56"/>
        <v>0</v>
      </c>
      <c r="W192" s="200">
        <f>'Lab Results - U.S.'!O88</f>
        <v>0</v>
      </c>
      <c r="X192" s="200">
        <f t="shared" si="57"/>
        <v>0</v>
      </c>
      <c r="Y192" s="200">
        <f>'Lab Results - U.S.'!P88</f>
        <v>0</v>
      </c>
      <c r="Z192" s="200">
        <f t="shared" si="58"/>
        <v>0</v>
      </c>
      <c r="AA192" s="200">
        <f>'Lab Results - U.S.'!Q88</f>
        <v>0</v>
      </c>
      <c r="AB192" s="200">
        <f t="shared" si="59"/>
        <v>0</v>
      </c>
      <c r="AC192" s="200">
        <f>'Lab Results - U.S.'!R88</f>
        <v>0</v>
      </c>
      <c r="AD192" s="223">
        <f t="shared" si="60"/>
        <v>0</v>
      </c>
    </row>
    <row r="193" spans="1:30" ht="16.5" customHeight="1" x14ac:dyDescent="0.2">
      <c r="A193" s="231" t="s">
        <v>2098</v>
      </c>
      <c r="B193" s="211" t="s">
        <v>2099</v>
      </c>
      <c r="C193" s="212">
        <v>10</v>
      </c>
      <c r="D193" s="212">
        <v>235</v>
      </c>
      <c r="E193" s="212">
        <v>40</v>
      </c>
      <c r="F193" s="212">
        <v>200</v>
      </c>
      <c r="G193" s="200">
        <f>'Lab Results - U.S.'!$G$89</f>
        <v>0</v>
      </c>
      <c r="H193" s="200">
        <f t="shared" si="49"/>
        <v>0</v>
      </c>
      <c r="I193" s="200">
        <f>'Lab Results - U.S.'!$H$89</f>
        <v>0</v>
      </c>
      <c r="J193" s="200">
        <f t="shared" si="50"/>
        <v>0</v>
      </c>
      <c r="K193" s="200">
        <f>'Lab Results - U.S.'!$I$89</f>
        <v>0</v>
      </c>
      <c r="L193" s="200">
        <f t="shared" si="51"/>
        <v>0</v>
      </c>
      <c r="M193" s="200">
        <f>'Lab Results - U.S.'!$J$89</f>
        <v>0</v>
      </c>
      <c r="N193" s="200">
        <f t="shared" si="52"/>
        <v>0</v>
      </c>
      <c r="O193" s="200">
        <f>'Lab Results - U.S.'!$K$89</f>
        <v>0</v>
      </c>
      <c r="P193" s="200">
        <f t="shared" si="53"/>
        <v>0</v>
      </c>
      <c r="Q193" s="200">
        <f>'Lab Results - U.S.'!$L$89</f>
        <v>0</v>
      </c>
      <c r="R193" s="200">
        <f t="shared" si="54"/>
        <v>0</v>
      </c>
      <c r="S193" s="200">
        <f>'Lab Results - U.S.'!$M$89</f>
        <v>0</v>
      </c>
      <c r="T193" s="200">
        <f t="shared" si="55"/>
        <v>0</v>
      </c>
      <c r="U193" s="200">
        <f>'Lab Results - U.S.'!$N$89</f>
        <v>0</v>
      </c>
      <c r="V193" s="200">
        <f t="shared" si="56"/>
        <v>0</v>
      </c>
      <c r="W193" s="200">
        <f>'Lab Results - U.S.'!$O$89</f>
        <v>0</v>
      </c>
      <c r="X193" s="200">
        <f t="shared" si="57"/>
        <v>0</v>
      </c>
      <c r="Y193" s="200">
        <f>'Lab Results - U.S.'!$P$89</f>
        <v>0</v>
      </c>
      <c r="Z193" s="200">
        <f t="shared" si="58"/>
        <v>0</v>
      </c>
      <c r="AA193" s="200">
        <f>'Lab Results - U.S.'!$Q$89</f>
        <v>0</v>
      </c>
      <c r="AB193" s="200">
        <f t="shared" si="59"/>
        <v>0</v>
      </c>
      <c r="AC193" s="200">
        <f>'Lab Results - U.S.'!$R$89</f>
        <v>0</v>
      </c>
      <c r="AD193" s="228">
        <f t="shared" si="60"/>
        <v>0</v>
      </c>
    </row>
    <row r="194" spans="1:30" ht="15" customHeight="1" x14ac:dyDescent="0.2">
      <c r="A194" s="676" t="s">
        <v>2100</v>
      </c>
      <c r="B194" s="541"/>
      <c r="C194" s="541"/>
      <c r="D194" s="541"/>
      <c r="E194" s="541"/>
      <c r="F194" s="541"/>
      <c r="G194" s="145"/>
      <c r="H194" s="145">
        <f>SUM(H178:H193)/(COUNT(H178:H193)*2)*100</f>
        <v>0</v>
      </c>
      <c r="I194" s="145"/>
      <c r="J194" s="145">
        <f>SUM(J178:J193)/(COUNT(J178:J193)*2)*100</f>
        <v>0</v>
      </c>
      <c r="K194" s="145"/>
      <c r="L194" s="145">
        <f>SUM(L178:L193)/(COUNT(L178:L193)*2)*100</f>
        <v>0</v>
      </c>
      <c r="M194" s="145"/>
      <c r="N194" s="145">
        <f>SUM(N178:N193)/(COUNT(N178:N193)*2)*100</f>
        <v>0</v>
      </c>
      <c r="O194" s="145"/>
      <c r="P194" s="145">
        <f>SUM(P178:P193)/(COUNT(P178:P193)*2)*100</f>
        <v>0</v>
      </c>
      <c r="Q194" s="145"/>
      <c r="R194" s="145">
        <f>SUM(R178:R193)/(COUNT(R178:R193)*2)*100</f>
        <v>0</v>
      </c>
      <c r="S194" s="145"/>
      <c r="T194" s="145">
        <f>SUM(T178:T193)/(COUNT(T178:T193)*2)*100</f>
        <v>0</v>
      </c>
      <c r="U194" s="145"/>
      <c r="V194" s="145">
        <f>SUM(V178:V193)/(COUNT(V178:V193)*2)*100</f>
        <v>0</v>
      </c>
      <c r="W194" s="145"/>
      <c r="X194" s="145">
        <f>SUM(X178:X193)/(COUNT(X178:X193)*2)*100</f>
        <v>0</v>
      </c>
      <c r="Y194" s="145"/>
      <c r="Z194" s="145">
        <f>SUM(Z178:Z193)/(COUNT(Z178:Z193)*2)*100</f>
        <v>0</v>
      </c>
      <c r="AA194" s="145"/>
      <c r="AB194" s="145">
        <f>SUM(AB178:AB193)/(COUNT(AB178:AB193)*2)*100</f>
        <v>0</v>
      </c>
      <c r="AC194" s="145"/>
      <c r="AD194" s="149">
        <f>SUM(AD178:AD193)/(COUNT(AD178:AD193)*2)*100</f>
        <v>0</v>
      </c>
    </row>
    <row r="195" spans="1:30" ht="15" customHeight="1" x14ac:dyDescent="0.2">
      <c r="A195" s="676" t="s">
        <v>2101</v>
      </c>
      <c r="B195" s="541"/>
      <c r="C195" s="541"/>
      <c r="D195" s="541"/>
      <c r="E195" s="541"/>
      <c r="F195" s="541"/>
      <c r="G195" s="145"/>
      <c r="H195" s="145">
        <f>SUMIF(H178:H193,1,H178:H193)/(COUNT(H178:H193)*1)*100</f>
        <v>0</v>
      </c>
      <c r="I195" s="145"/>
      <c r="J195" s="145">
        <f>SUMIF(J178:J193,1,J178:J193)/(COUNT(J178:J193)*1)*100</f>
        <v>0</v>
      </c>
      <c r="K195" s="145"/>
      <c r="L195" s="145">
        <f>SUMIF(L178:L193,1,L178:L193)/(COUNT(L178:L193)*1)*100</f>
        <v>0</v>
      </c>
      <c r="M195" s="145"/>
      <c r="N195" s="145">
        <f>SUMIF(N178:N193,1,N178:N193)/(COUNT(N178:N193)*1)*100</f>
        <v>0</v>
      </c>
      <c r="O195" s="145"/>
      <c r="P195" s="145">
        <f>SUMIF(P178:P193,1,P178:P193)/(COUNT(P178:P193)*1)*100</f>
        <v>0</v>
      </c>
      <c r="Q195" s="145"/>
      <c r="R195" s="145">
        <f>SUMIF(R178:R193,1,R178:R193)/(COUNT(R178:R193)*1)*100</f>
        <v>0</v>
      </c>
      <c r="S195" s="145"/>
      <c r="T195" s="145">
        <f>SUMIF(T178:T193,1,T178:T193)/(COUNT(T178:T193)*1)*100</f>
        <v>0</v>
      </c>
      <c r="U195" s="145"/>
      <c r="V195" s="145">
        <f>SUMIF(V178:V193,1,V178:V193)/(COUNT(V178:V193)*1)*100</f>
        <v>0</v>
      </c>
      <c r="W195" s="145"/>
      <c r="X195" s="145">
        <f>SUMIF(X178:X193,1,X178:X193)/(COUNT(X178:X193)*1)*100</f>
        <v>0</v>
      </c>
      <c r="Y195" s="145"/>
      <c r="Z195" s="145">
        <f>SUMIF(Z178:Z193,1,Z178:Z193)/(COUNT(Z178:Z193)*1)*100</f>
        <v>0</v>
      </c>
      <c r="AA195" s="145"/>
      <c r="AB195" s="145">
        <f>SUMIF(AB178:AB193,1,AB178:AB193)/(COUNT(AB178:AB193)*1)*100</f>
        <v>0</v>
      </c>
      <c r="AC195" s="145"/>
      <c r="AD195" s="149">
        <f>SUMIF(AD178:AD193,1,AD178:AD193)/(COUNT(AD178:AD193)*1)*100</f>
        <v>0</v>
      </c>
    </row>
    <row r="196" spans="1:30" ht="15" customHeight="1" x14ac:dyDescent="0.2">
      <c r="A196" s="676" t="s">
        <v>2102</v>
      </c>
      <c r="B196" s="541"/>
      <c r="C196" s="541"/>
      <c r="D196" s="541"/>
      <c r="E196" s="541"/>
      <c r="F196" s="541"/>
      <c r="G196" s="145"/>
      <c r="H196" s="145">
        <f>SUMIF(H178:H193,2,H178:H193)/(COUNT(H178:H193)*2)*100</f>
        <v>0</v>
      </c>
      <c r="I196" s="145"/>
      <c r="J196" s="145">
        <f>SUMIF(J178:J193,2,J178:J193)/(COUNT(J178:J193)*2)*100</f>
        <v>0</v>
      </c>
      <c r="K196" s="145"/>
      <c r="L196" s="145">
        <f>SUMIF(L178:L193,2,L178:L193)/(COUNT(L178:L193)*2)*100</f>
        <v>0</v>
      </c>
      <c r="M196" s="145"/>
      <c r="N196" s="145">
        <f>SUMIF(N178:N193,2,N178:N193)/(COUNT(N178:N193)*2)*100</f>
        <v>0</v>
      </c>
      <c r="O196" s="145"/>
      <c r="P196" s="145">
        <f>SUMIF(P178:P193,2,P178:P193)/(COUNT(P178:P193)*2)*100</f>
        <v>0</v>
      </c>
      <c r="Q196" s="145"/>
      <c r="R196" s="145">
        <f>SUMIF(R178:R193,2,R178:R193)/(COUNT(R178:R193)*2)*100</f>
        <v>0</v>
      </c>
      <c r="S196" s="145"/>
      <c r="T196" s="145">
        <f>SUMIF(T178:T193,2,T178:T193)/(COUNT(T178:T193)*2)*100</f>
        <v>0</v>
      </c>
      <c r="U196" s="145"/>
      <c r="V196" s="145">
        <f>SUMIF(V178:V193,2,V178:V193)/(COUNT(V178:V193)*2)*100</f>
        <v>0</v>
      </c>
      <c r="W196" s="145"/>
      <c r="X196" s="145">
        <f>SUMIF(X178:X193,2,X178:X193)/(COUNT(X178:X193)*2)*100</f>
        <v>0</v>
      </c>
      <c r="Y196" s="145"/>
      <c r="Z196" s="145">
        <f>SUMIF(Z178:Z193,2,Z178:Z193)/(COUNT(Z178:Z193)*2)*100</f>
        <v>0</v>
      </c>
      <c r="AA196" s="145"/>
      <c r="AB196" s="145">
        <f>SUMIF(AB178:AB193,2,AB178:AB193)/(COUNT(AB178:AB193)*2)*100</f>
        <v>0</v>
      </c>
      <c r="AC196" s="145"/>
      <c r="AD196" s="149">
        <f>SUMIF(AD178:AD193,2,AD178:AD193)/(COUNT(AD178:AD193)*2)*100</f>
        <v>0</v>
      </c>
    </row>
    <row r="197" spans="1:30" ht="15.75" customHeight="1" x14ac:dyDescent="0.2">
      <c r="A197" s="674" t="s">
        <v>2103</v>
      </c>
      <c r="B197" s="541"/>
      <c r="C197" s="541"/>
      <c r="D197" s="541"/>
      <c r="E197" s="541"/>
      <c r="F197" s="541"/>
      <c r="G197" s="541"/>
      <c r="H197" s="541"/>
      <c r="I197" s="541"/>
      <c r="J197" s="541"/>
      <c r="K197" s="541"/>
      <c r="L197" s="541"/>
      <c r="M197" s="541"/>
      <c r="N197" s="541"/>
      <c r="O197" s="541"/>
      <c r="P197" s="541"/>
      <c r="Q197" s="541"/>
      <c r="R197" s="541"/>
      <c r="S197" s="541"/>
      <c r="T197" s="541"/>
      <c r="U197" s="541"/>
      <c r="V197" s="541"/>
      <c r="W197" s="541"/>
      <c r="X197" s="541"/>
      <c r="Y197" s="541"/>
      <c r="Z197" s="541"/>
      <c r="AA197" s="541"/>
      <c r="AB197" s="541"/>
      <c r="AC197" s="541"/>
      <c r="AD197" s="635"/>
    </row>
    <row r="198" spans="1:30" ht="15.75" customHeight="1" x14ac:dyDescent="0.2">
      <c r="A198" s="226" t="s">
        <v>2104</v>
      </c>
      <c r="B198" s="204" t="s">
        <v>2105</v>
      </c>
      <c r="C198" s="205">
        <v>2</v>
      </c>
      <c r="D198" s="205">
        <v>3.8</v>
      </c>
      <c r="E198" s="205">
        <v>2.4</v>
      </c>
      <c r="F198" s="205">
        <v>2.8</v>
      </c>
      <c r="G198" s="206">
        <f>'Lab Results - U.S.'!G24</f>
        <v>0</v>
      </c>
      <c r="H198" s="207">
        <f>(IF(AND(G198&gt;=$E198,G198&lt;=$F198),0,IF(G198=0,0,IF(G198&lt;$C198,0,IF(G198&gt;$D198,2,IF(G198&gt;=$C198,1,IF(G198&lt;=$D198,1)))))))</f>
        <v>0</v>
      </c>
      <c r="I198" s="206">
        <f>'Lab Results - U.S.'!H24</f>
        <v>0</v>
      </c>
      <c r="J198" s="207">
        <f>(IF(AND(I198&gt;=$E198,I198&lt;=$F198),0,IF(I198=0,0,IF(I198&lt;$C198,0,IF(I198&gt;$D198,2,IF(I198&gt;=$C198,1,IF(I198&lt;=$D198,1)))))))</f>
        <v>0</v>
      </c>
      <c r="K198" s="206">
        <f>'Lab Results - U.S.'!I24</f>
        <v>0</v>
      </c>
      <c r="L198" s="207">
        <f>(IF(AND(K198&gt;=$E198,K198&lt;=$F198),0,IF(K198=0,0,IF(K198&lt;$C198,0,IF(K198&gt;$D198,2,IF(K198&gt;=$C198,1,IF(K198&lt;=$D198,1)))))))</f>
        <v>0</v>
      </c>
      <c r="M198" s="206">
        <f>'Lab Results - U.S.'!J24</f>
        <v>0</v>
      </c>
      <c r="N198" s="207">
        <f>(IF(AND(M198&gt;=$E198,M198&lt;=$F198),0,IF(M198=0,0,IF(M198&lt;$C198,0,IF(M198&gt;$D198,2,IF(M198&gt;=$C198,1,IF(M198&lt;=$D198,1)))))))</f>
        <v>0</v>
      </c>
      <c r="O198" s="206">
        <f>'Lab Results - U.S.'!K24</f>
        <v>0</v>
      </c>
      <c r="P198" s="207">
        <f>(IF(AND(O198&gt;=$E198,O198&lt;=$F198),0,IF(O198=0,0,IF(O198&lt;$C198,0,IF(O198&gt;$D198,2,IF(O198&gt;=$C198,1,IF(O198&lt;=$D198,1)))))))</f>
        <v>0</v>
      </c>
      <c r="Q198" s="206">
        <f>'Lab Results - U.S.'!L24</f>
        <v>0</v>
      </c>
      <c r="R198" s="207">
        <f>(IF(AND(Q198&gt;=$E198,Q198&lt;=$F198),0,IF(Q198=0,0,IF(Q198&lt;$C198,0,IF(Q198&gt;$D198,2,IF(Q198&gt;=$C198,1,IF(Q198&lt;=$D198,1)))))))</f>
        <v>0</v>
      </c>
      <c r="S198" s="206">
        <f>'Lab Results - U.S.'!M24</f>
        <v>0</v>
      </c>
      <c r="T198" s="207">
        <f>(IF(AND(S198&gt;=$E198,S198&lt;=$F198),0,IF(S198=0,0,IF(S198&lt;$C198,0,IF(S198&gt;$D198,2,IF(S198&gt;=$C198,1,IF(S198&lt;=$D198,1)))))))</f>
        <v>0</v>
      </c>
      <c r="U198" s="206">
        <f>'Lab Results - U.S.'!N24</f>
        <v>0</v>
      </c>
      <c r="V198" s="207">
        <f>(IF(AND(U198&gt;=$E198,U198&lt;=$F198),0,IF(U198=0,0,IF(U198&lt;$C198,0,IF(U198&gt;$D198,2,IF(U198&gt;=$C198,1,IF(U198&lt;=$D198,1)))))))</f>
        <v>0</v>
      </c>
      <c r="W198" s="206">
        <f>'Lab Results - U.S.'!O24</f>
        <v>0</v>
      </c>
      <c r="X198" s="207">
        <f>(IF(AND(W198&gt;=$E198,W198&lt;=$F198),0,IF(W198=0,0,IF(W198&lt;$C198,0,IF(W198&gt;$D198,2,IF(W198&gt;=$C198,1,IF(W198&lt;=$D198,1)))))))</f>
        <v>0</v>
      </c>
      <c r="Y198" s="206">
        <f>'Lab Results - U.S.'!P24</f>
        <v>0</v>
      </c>
      <c r="Z198" s="207">
        <f>(IF(AND(Y198&gt;=$E198,Y198&lt;=$F198),0,IF(Y198=0,0,IF(Y198&lt;$C198,0,IF(Y198&gt;$D198,2,IF(Y198&gt;=$C198,1,IF(Y198&lt;=$D198,1)))))))</f>
        <v>0</v>
      </c>
      <c r="AA198" s="206">
        <f>'Lab Results - U.S.'!Q24</f>
        <v>0</v>
      </c>
      <c r="AB198" s="207">
        <f>(IF(AND(AA198&gt;=$E198,AA198&lt;=$F198),0,IF(AA198=0,0,IF(AA198&lt;$C198,0,IF(AA198&gt;$D198,2,IF(AA198&gt;=$C198,1,IF(AA198&lt;=$D198,1)))))))</f>
        <v>0</v>
      </c>
      <c r="AC198" s="206">
        <f>'Lab Results - U.S.'!R24</f>
        <v>0</v>
      </c>
      <c r="AD198" s="227">
        <f>(IF(AND(AC198&gt;=$E198,AC198&lt;=$F198),0,IF(AC198=0,0,IF(AC198&lt;$C198,0,IF(AC198&gt;$D198,2,IF(AC198&gt;=$C198,1,IF(AC198&lt;=$D198,1)))))))</f>
        <v>0</v>
      </c>
    </row>
    <row r="199" spans="1:30" ht="15.75" customHeight="1" x14ac:dyDescent="0.2">
      <c r="A199" s="222" t="s">
        <v>2106</v>
      </c>
      <c r="B199" s="198" t="s">
        <v>2107</v>
      </c>
      <c r="C199" s="199">
        <v>0.1</v>
      </c>
      <c r="D199" s="199">
        <v>200</v>
      </c>
      <c r="E199" s="199">
        <v>150</v>
      </c>
      <c r="F199" s="199">
        <v>200</v>
      </c>
      <c r="G199" s="200">
        <f>'Lab Results - U.S.'!G33</f>
        <v>0</v>
      </c>
      <c r="H199" s="200">
        <f t="shared" ref="H199:H205" si="61">(IF(G199&gt;=$E199,0,IF(G199=0,0,IF(G199&lt;$C199,2,IF(G199&gt;=$C199,1,IF(G199&lt;=$D199,1))))))</f>
        <v>0</v>
      </c>
      <c r="I199" s="200">
        <f>'Lab Results - U.S.'!H33</f>
        <v>0</v>
      </c>
      <c r="J199" s="200">
        <f t="shared" ref="J199:J205" si="62">(IF(I199&gt;=$E199,0,IF(I199=0,0,IF(I199&lt;$C199,2,IF(I199&gt;=$C199,1,IF(I199&lt;=$D199,1))))))</f>
        <v>0</v>
      </c>
      <c r="K199" s="200">
        <f>'Lab Results - U.S.'!I33</f>
        <v>0</v>
      </c>
      <c r="L199" s="200">
        <f t="shared" ref="L199:L205" si="63">(IF(K199&gt;=$E199,0,IF(K199=0,0,IF(K199&lt;$C199,2,IF(K199&gt;=$C199,1,IF(K199&lt;=$D199,1))))))</f>
        <v>0</v>
      </c>
      <c r="M199" s="200">
        <f>'Lab Results - U.S.'!J33</f>
        <v>0</v>
      </c>
      <c r="N199" s="200">
        <f t="shared" ref="N199:N205" si="64">(IF(M199&gt;=$E199,0,IF(M199=0,0,IF(M199&lt;$C199,2,IF(M199&gt;=$C199,1,IF(M199&lt;=$D199,1))))))</f>
        <v>0</v>
      </c>
      <c r="O199" s="200">
        <f>'Lab Results - U.S.'!K33</f>
        <v>0</v>
      </c>
      <c r="P199" s="200">
        <f t="shared" ref="P199:P205" si="65">(IF(O199&gt;=$E199,0,IF(O199=0,0,IF(O199&lt;$C199,2,IF(O199&gt;=$C199,1,IF(O199&lt;=$D199,1))))))</f>
        <v>0</v>
      </c>
      <c r="Q199" s="200">
        <f>'Lab Results - U.S.'!L33</f>
        <v>0</v>
      </c>
      <c r="R199" s="200">
        <f t="shared" ref="R199:R205" si="66">(IF(Q199&gt;=$E199,0,IF(Q199=0,0,IF(Q199&lt;$C199,2,IF(Q199&gt;=$C199,1,IF(Q199&lt;=$D199,1))))))</f>
        <v>0</v>
      </c>
      <c r="S199" s="200">
        <f>'Lab Results - U.S.'!M33</f>
        <v>0</v>
      </c>
      <c r="T199" s="200">
        <f t="shared" ref="T199:T205" si="67">(IF(S199&gt;=$E199,0,IF(S199=0,0,IF(S199&lt;$C199,2,IF(S199&gt;=$C199,1,IF(S199&lt;=$D199,1))))))</f>
        <v>0</v>
      </c>
      <c r="U199" s="200">
        <f>'Lab Results - U.S.'!N33</f>
        <v>0</v>
      </c>
      <c r="V199" s="200">
        <f t="shared" ref="V199:V205" si="68">(IF(U199&gt;=$E199,0,IF(U199=0,0,IF(U199&lt;$C199,2,IF(U199&gt;=$C199,1,IF(U199&lt;=$D199,1))))))</f>
        <v>0</v>
      </c>
      <c r="W199" s="200">
        <f>'Lab Results - U.S.'!O33</f>
        <v>0</v>
      </c>
      <c r="X199" s="200">
        <f t="shared" ref="X199:X205" si="69">(IF(W199&gt;=$E199,0,IF(W199=0,0,IF(W199&lt;$C199,2,IF(W199&gt;=$C199,1,IF(W199&lt;=$D199,1))))))</f>
        <v>0</v>
      </c>
      <c r="Y199" s="200">
        <f>'Lab Results - U.S.'!P33</f>
        <v>0</v>
      </c>
      <c r="Z199" s="200">
        <f t="shared" ref="Z199:Z205" si="70">(IF(Y199&gt;=$E199,0,IF(Y199=0,0,IF(Y199&lt;$C199,2,IF(Y199&gt;=$C199,1,IF(Y199&lt;=$D199,1))))))</f>
        <v>0</v>
      </c>
      <c r="AA199" s="200">
        <f>'Lab Results - U.S.'!Q33</f>
        <v>0</v>
      </c>
      <c r="AB199" s="200">
        <f t="shared" ref="AB199:AB205" si="71">(IF(AA199&gt;=$E199,0,IF(AA199=0,0,IF(AA199&lt;$C199,2,IF(AA199&gt;=$C199,1,IF(AA199&lt;=$D199,1))))))</f>
        <v>0</v>
      </c>
      <c r="AC199" s="200">
        <f>'Lab Results - U.S.'!R33</f>
        <v>0</v>
      </c>
      <c r="AD199" s="223">
        <f t="shared" ref="AD199:AD205" si="72">(IF(AC199&gt;=$E199,0,IF(AC199=0,0,IF(AC199&lt;$C199,2,IF(AC199&gt;=$C199,1,IF(AC199&lt;=$D199,1))))))</f>
        <v>0</v>
      </c>
    </row>
    <row r="200" spans="1:30" ht="15.75" customHeight="1" x14ac:dyDescent="0.2">
      <c r="A200" s="222" t="s">
        <v>2108</v>
      </c>
      <c r="B200" s="198" t="s">
        <v>2109</v>
      </c>
      <c r="C200" s="199">
        <v>1</v>
      </c>
      <c r="D200" s="199">
        <v>130</v>
      </c>
      <c r="E200" s="199">
        <v>10</v>
      </c>
      <c r="F200" s="199">
        <v>99</v>
      </c>
      <c r="G200" s="200">
        <f>'Lab Results - U.S.'!G36</f>
        <v>0</v>
      </c>
      <c r="H200" s="200">
        <f t="shared" si="61"/>
        <v>0</v>
      </c>
      <c r="I200" s="200">
        <f>'Lab Results - U.S.'!H36</f>
        <v>0</v>
      </c>
      <c r="J200" s="200">
        <f t="shared" si="62"/>
        <v>0</v>
      </c>
      <c r="K200" s="200">
        <f>'Lab Results - U.S.'!I36</f>
        <v>0</v>
      </c>
      <c r="L200" s="200">
        <f t="shared" si="63"/>
        <v>0</v>
      </c>
      <c r="M200" s="200">
        <f>'Lab Results - U.S.'!J36</f>
        <v>0</v>
      </c>
      <c r="N200" s="200">
        <f t="shared" si="64"/>
        <v>0</v>
      </c>
      <c r="O200" s="200">
        <f>'Lab Results - U.S.'!K36</f>
        <v>0</v>
      </c>
      <c r="P200" s="200">
        <f t="shared" si="65"/>
        <v>0</v>
      </c>
      <c r="Q200" s="200">
        <f>'Lab Results - U.S.'!L36</f>
        <v>0</v>
      </c>
      <c r="R200" s="200">
        <f t="shared" si="66"/>
        <v>0</v>
      </c>
      <c r="S200" s="200">
        <f>'Lab Results - U.S.'!M36</f>
        <v>0</v>
      </c>
      <c r="T200" s="200">
        <f t="shared" si="67"/>
        <v>0</v>
      </c>
      <c r="U200" s="200">
        <f>'Lab Results - U.S.'!N36</f>
        <v>0</v>
      </c>
      <c r="V200" s="200">
        <f t="shared" si="68"/>
        <v>0</v>
      </c>
      <c r="W200" s="200">
        <f>'Lab Results - U.S.'!O36</f>
        <v>0</v>
      </c>
      <c r="X200" s="200">
        <f t="shared" si="69"/>
        <v>0</v>
      </c>
      <c r="Y200" s="200">
        <f>'Lab Results - U.S.'!P36</f>
        <v>0</v>
      </c>
      <c r="Z200" s="200">
        <f t="shared" si="70"/>
        <v>0</v>
      </c>
      <c r="AA200" s="200">
        <f>'Lab Results - U.S.'!Q36</f>
        <v>0</v>
      </c>
      <c r="AB200" s="200">
        <f t="shared" si="71"/>
        <v>0</v>
      </c>
      <c r="AC200" s="200">
        <f>'Lab Results - U.S.'!R36</f>
        <v>0</v>
      </c>
      <c r="AD200" s="223">
        <f t="shared" si="72"/>
        <v>0</v>
      </c>
    </row>
    <row r="201" spans="1:30" ht="15.75" customHeight="1" x14ac:dyDescent="0.2">
      <c r="A201" s="222" t="s">
        <v>2110</v>
      </c>
      <c r="B201" s="198" t="s">
        <v>2111</v>
      </c>
      <c r="C201" s="199">
        <v>40</v>
      </c>
      <c r="D201" s="199">
        <v>110</v>
      </c>
      <c r="E201" s="199">
        <v>55</v>
      </c>
      <c r="F201" s="199">
        <v>110</v>
      </c>
      <c r="G201" s="200">
        <f>'Lab Results - U.S.'!G35</f>
        <v>0</v>
      </c>
      <c r="H201" s="200">
        <f t="shared" si="61"/>
        <v>0</v>
      </c>
      <c r="I201" s="200">
        <f>'Lab Results - U.S.'!H35</f>
        <v>0</v>
      </c>
      <c r="J201" s="200">
        <f t="shared" si="62"/>
        <v>0</v>
      </c>
      <c r="K201" s="200">
        <f>'Lab Results - U.S.'!I35</f>
        <v>0</v>
      </c>
      <c r="L201" s="200">
        <f t="shared" si="63"/>
        <v>0</v>
      </c>
      <c r="M201" s="200">
        <f>'Lab Results - U.S.'!J35</f>
        <v>0</v>
      </c>
      <c r="N201" s="200">
        <f t="shared" si="64"/>
        <v>0</v>
      </c>
      <c r="O201" s="200">
        <f>'Lab Results - U.S.'!K35</f>
        <v>0</v>
      </c>
      <c r="P201" s="200">
        <f t="shared" si="65"/>
        <v>0</v>
      </c>
      <c r="Q201" s="200">
        <f>'Lab Results - U.S.'!L35</f>
        <v>0</v>
      </c>
      <c r="R201" s="200">
        <f t="shared" si="66"/>
        <v>0</v>
      </c>
      <c r="S201" s="200">
        <f>'Lab Results - U.S.'!M35</f>
        <v>0</v>
      </c>
      <c r="T201" s="200">
        <f t="shared" si="67"/>
        <v>0</v>
      </c>
      <c r="U201" s="200">
        <f>'Lab Results - U.S.'!N35</f>
        <v>0</v>
      </c>
      <c r="V201" s="200">
        <f t="shared" si="68"/>
        <v>0</v>
      </c>
      <c r="W201" s="200">
        <f>'Lab Results - U.S.'!O35</f>
        <v>0</v>
      </c>
      <c r="X201" s="200">
        <f t="shared" si="69"/>
        <v>0</v>
      </c>
      <c r="Y201" s="200">
        <f>'Lab Results - U.S.'!P35</f>
        <v>0</v>
      </c>
      <c r="Z201" s="200">
        <f t="shared" si="70"/>
        <v>0</v>
      </c>
      <c r="AA201" s="200">
        <f>'Lab Results - U.S.'!Q35</f>
        <v>0</v>
      </c>
      <c r="AB201" s="200">
        <f t="shared" si="71"/>
        <v>0</v>
      </c>
      <c r="AC201" s="200">
        <f>'Lab Results - U.S.'!R35</f>
        <v>0</v>
      </c>
      <c r="AD201" s="223">
        <f t="shared" si="72"/>
        <v>0</v>
      </c>
    </row>
    <row r="202" spans="1:30" ht="15.75" customHeight="1" x14ac:dyDescent="0.2">
      <c r="A202" s="222" t="s">
        <v>2112</v>
      </c>
      <c r="B202" s="198" t="s">
        <v>2113</v>
      </c>
      <c r="C202" s="199">
        <v>27</v>
      </c>
      <c r="D202" s="199">
        <v>34</v>
      </c>
      <c r="E202" s="199">
        <v>27</v>
      </c>
      <c r="F202" s="199">
        <v>32</v>
      </c>
      <c r="G202" s="200">
        <f>'Lab Results - U.S.'!G59</f>
        <v>0</v>
      </c>
      <c r="H202" s="200">
        <f t="shared" si="61"/>
        <v>0</v>
      </c>
      <c r="I202" s="200">
        <f>'Lab Results - U.S.'!H59</f>
        <v>0</v>
      </c>
      <c r="J202" s="200">
        <f t="shared" si="62"/>
        <v>0</v>
      </c>
      <c r="K202" s="200">
        <f>'Lab Results - U.S.'!I59</f>
        <v>0</v>
      </c>
      <c r="L202" s="200">
        <f t="shared" si="63"/>
        <v>0</v>
      </c>
      <c r="M202" s="200">
        <f>'Lab Results - U.S.'!J59</f>
        <v>0</v>
      </c>
      <c r="N202" s="200">
        <f t="shared" si="64"/>
        <v>0</v>
      </c>
      <c r="O202" s="200">
        <f>'Lab Results - U.S.'!K59</f>
        <v>0</v>
      </c>
      <c r="P202" s="200">
        <f t="shared" si="65"/>
        <v>0</v>
      </c>
      <c r="Q202" s="200">
        <f>'Lab Results - U.S.'!L59</f>
        <v>0</v>
      </c>
      <c r="R202" s="200">
        <f t="shared" si="66"/>
        <v>0</v>
      </c>
      <c r="S202" s="200">
        <f>'Lab Results - U.S.'!M59</f>
        <v>0</v>
      </c>
      <c r="T202" s="200">
        <f t="shared" si="67"/>
        <v>0</v>
      </c>
      <c r="U202" s="200">
        <f>'Lab Results - U.S.'!N59</f>
        <v>0</v>
      </c>
      <c r="V202" s="200">
        <f t="shared" si="68"/>
        <v>0</v>
      </c>
      <c r="W202" s="200">
        <f>'Lab Results - U.S.'!O59</f>
        <v>0</v>
      </c>
      <c r="X202" s="200">
        <f t="shared" si="69"/>
        <v>0</v>
      </c>
      <c r="Y202" s="200">
        <f>'Lab Results - U.S.'!P59</f>
        <v>0</v>
      </c>
      <c r="Z202" s="200">
        <f t="shared" si="70"/>
        <v>0</v>
      </c>
      <c r="AA202" s="200">
        <f>'Lab Results - U.S.'!Q59</f>
        <v>0</v>
      </c>
      <c r="AB202" s="200">
        <f t="shared" si="71"/>
        <v>0</v>
      </c>
      <c r="AC202" s="200">
        <f>'Lab Results - U.S.'!R59</f>
        <v>0</v>
      </c>
      <c r="AD202" s="223">
        <f t="shared" si="72"/>
        <v>0</v>
      </c>
    </row>
    <row r="203" spans="1:30" ht="15.75" customHeight="1" x14ac:dyDescent="0.2">
      <c r="A203" s="222" t="s">
        <v>2114</v>
      </c>
      <c r="B203" s="198" t="s">
        <v>2115</v>
      </c>
      <c r="C203" s="199">
        <v>30.9</v>
      </c>
      <c r="D203" s="199">
        <v>35.4</v>
      </c>
      <c r="E203" s="199">
        <v>32</v>
      </c>
      <c r="F203" s="199">
        <v>35</v>
      </c>
      <c r="G203" s="200">
        <f>'Lab Results - U.S.'!G60</f>
        <v>0</v>
      </c>
      <c r="H203" s="200">
        <f t="shared" si="61"/>
        <v>0</v>
      </c>
      <c r="I203" s="200">
        <f>'Lab Results - U.S.'!H60</f>
        <v>0</v>
      </c>
      <c r="J203" s="200">
        <f t="shared" si="62"/>
        <v>0</v>
      </c>
      <c r="K203" s="200">
        <f>'Lab Results - U.S.'!I60</f>
        <v>0</v>
      </c>
      <c r="L203" s="200">
        <f t="shared" si="63"/>
        <v>0</v>
      </c>
      <c r="M203" s="200">
        <f>'Lab Results - U.S.'!J60</f>
        <v>0</v>
      </c>
      <c r="N203" s="200">
        <f t="shared" si="64"/>
        <v>0</v>
      </c>
      <c r="O203" s="200">
        <f>'Lab Results - U.S.'!K60</f>
        <v>0</v>
      </c>
      <c r="P203" s="200">
        <f t="shared" si="65"/>
        <v>0</v>
      </c>
      <c r="Q203" s="200">
        <f>'Lab Results - U.S.'!L60</f>
        <v>0</v>
      </c>
      <c r="R203" s="200">
        <f t="shared" si="66"/>
        <v>0</v>
      </c>
      <c r="S203" s="200">
        <f>'Lab Results - U.S.'!M60</f>
        <v>0</v>
      </c>
      <c r="T203" s="200">
        <f t="shared" si="67"/>
        <v>0</v>
      </c>
      <c r="U203" s="200">
        <f>'Lab Results - U.S.'!N60</f>
        <v>0</v>
      </c>
      <c r="V203" s="200">
        <f t="shared" si="68"/>
        <v>0</v>
      </c>
      <c r="W203" s="200">
        <f>'Lab Results - U.S.'!O60</f>
        <v>0</v>
      </c>
      <c r="X203" s="200">
        <f t="shared" si="69"/>
        <v>0</v>
      </c>
      <c r="Y203" s="200">
        <f>'Lab Results - U.S.'!P60</f>
        <v>0</v>
      </c>
      <c r="Z203" s="200">
        <f t="shared" si="70"/>
        <v>0</v>
      </c>
      <c r="AA203" s="200">
        <f>'Lab Results - U.S.'!Q60</f>
        <v>0</v>
      </c>
      <c r="AB203" s="200">
        <f t="shared" si="71"/>
        <v>0</v>
      </c>
      <c r="AC203" s="200">
        <f>'Lab Results - U.S.'!R60</f>
        <v>0</v>
      </c>
      <c r="AD203" s="223">
        <f t="shared" si="72"/>
        <v>0</v>
      </c>
    </row>
    <row r="204" spans="1:30" ht="15.75" customHeight="1" x14ac:dyDescent="0.2">
      <c r="A204" s="222" t="s">
        <v>2116</v>
      </c>
      <c r="B204" s="213" t="s">
        <v>2117</v>
      </c>
      <c r="C204" s="199">
        <v>150</v>
      </c>
      <c r="D204" s="199">
        <v>400</v>
      </c>
      <c r="E204" s="199">
        <v>150</v>
      </c>
      <c r="F204" s="199">
        <v>450</v>
      </c>
      <c r="G204" s="200">
        <f>'Lab Results - U.S.'!G62</f>
        <v>0</v>
      </c>
      <c r="H204" s="200">
        <f t="shared" si="61"/>
        <v>0</v>
      </c>
      <c r="I204" s="200">
        <f>'Lab Results - U.S.'!H62</f>
        <v>0</v>
      </c>
      <c r="J204" s="200">
        <f t="shared" si="62"/>
        <v>0</v>
      </c>
      <c r="K204" s="200">
        <f>'Lab Results - U.S.'!I62</f>
        <v>0</v>
      </c>
      <c r="L204" s="200">
        <f t="shared" si="63"/>
        <v>0</v>
      </c>
      <c r="M204" s="200">
        <f>'Lab Results - U.S.'!J62</f>
        <v>0</v>
      </c>
      <c r="N204" s="200">
        <f t="shared" si="64"/>
        <v>0</v>
      </c>
      <c r="O204" s="200">
        <f>'Lab Results - U.S.'!K62</f>
        <v>0</v>
      </c>
      <c r="P204" s="200">
        <f t="shared" si="65"/>
        <v>0</v>
      </c>
      <c r="Q204" s="200">
        <f>'Lab Results - U.S.'!L62</f>
        <v>0</v>
      </c>
      <c r="R204" s="200">
        <f t="shared" si="66"/>
        <v>0</v>
      </c>
      <c r="S204" s="200">
        <f>'Lab Results - U.S.'!M62</f>
        <v>0</v>
      </c>
      <c r="T204" s="200">
        <f t="shared" si="67"/>
        <v>0</v>
      </c>
      <c r="U204" s="200">
        <f>'Lab Results - U.S.'!N62</f>
        <v>0</v>
      </c>
      <c r="V204" s="200">
        <f t="shared" si="68"/>
        <v>0</v>
      </c>
      <c r="W204" s="200">
        <f>'Lab Results - U.S.'!O62</f>
        <v>0</v>
      </c>
      <c r="X204" s="200">
        <f t="shared" si="69"/>
        <v>0</v>
      </c>
      <c r="Y204" s="200">
        <f>'Lab Results - U.S.'!P62</f>
        <v>0</v>
      </c>
      <c r="Z204" s="200">
        <f t="shared" si="70"/>
        <v>0</v>
      </c>
      <c r="AA204" s="200">
        <f>'Lab Results - U.S.'!Q62</f>
        <v>0</v>
      </c>
      <c r="AB204" s="200">
        <f t="shared" si="71"/>
        <v>0</v>
      </c>
      <c r="AC204" s="200">
        <f>'Lab Results - U.S.'!R62</f>
        <v>0</v>
      </c>
      <c r="AD204" s="223">
        <f t="shared" si="72"/>
        <v>0</v>
      </c>
    </row>
    <row r="205" spans="1:30" ht="16.5" customHeight="1" x14ac:dyDescent="0.2">
      <c r="A205" s="222" t="s">
        <v>2118</v>
      </c>
      <c r="B205" s="198" t="s">
        <v>2119</v>
      </c>
      <c r="C205" s="199">
        <v>0.3</v>
      </c>
      <c r="D205" s="199">
        <v>5.7</v>
      </c>
      <c r="E205" s="199">
        <v>1.5</v>
      </c>
      <c r="F205" s="199">
        <v>3</v>
      </c>
      <c r="G205" s="200">
        <f>'Lab Results - U.S.'!G39</f>
        <v>0</v>
      </c>
      <c r="H205" s="200">
        <f t="shared" si="61"/>
        <v>0</v>
      </c>
      <c r="I205" s="200">
        <f>'Lab Results - U.S.'!H39</f>
        <v>0</v>
      </c>
      <c r="J205" s="200">
        <f t="shared" si="62"/>
        <v>0</v>
      </c>
      <c r="K205" s="200">
        <f>'Lab Results - U.S.'!I39</f>
        <v>0</v>
      </c>
      <c r="L205" s="200">
        <f t="shared" si="63"/>
        <v>0</v>
      </c>
      <c r="M205" s="200">
        <f>'Lab Results - U.S.'!J39</f>
        <v>0</v>
      </c>
      <c r="N205" s="200">
        <f t="shared" si="64"/>
        <v>0</v>
      </c>
      <c r="O205" s="200">
        <f>'Lab Results - U.S.'!K39</f>
        <v>0</v>
      </c>
      <c r="P205" s="200">
        <f t="shared" si="65"/>
        <v>0</v>
      </c>
      <c r="Q205" s="200">
        <f>'Lab Results - U.S.'!L39</f>
        <v>0</v>
      </c>
      <c r="R205" s="200">
        <f t="shared" si="66"/>
        <v>0</v>
      </c>
      <c r="S205" s="200">
        <f>'Lab Results - U.S.'!M39</f>
        <v>0</v>
      </c>
      <c r="T205" s="200">
        <f t="shared" si="67"/>
        <v>0</v>
      </c>
      <c r="U205" s="200">
        <f>'Lab Results - U.S.'!N39</f>
        <v>0</v>
      </c>
      <c r="V205" s="200">
        <f t="shared" si="68"/>
        <v>0</v>
      </c>
      <c r="W205" s="200">
        <f>'Lab Results - U.S.'!O39</f>
        <v>0</v>
      </c>
      <c r="X205" s="200">
        <f t="shared" si="69"/>
        <v>0</v>
      </c>
      <c r="Y205" s="200">
        <f>'Lab Results - U.S.'!P39</f>
        <v>0</v>
      </c>
      <c r="Z205" s="200">
        <f t="shared" si="70"/>
        <v>0</v>
      </c>
      <c r="AA205" s="200">
        <f>'Lab Results - U.S.'!Q39</f>
        <v>0</v>
      </c>
      <c r="AB205" s="200">
        <f t="shared" si="71"/>
        <v>0</v>
      </c>
      <c r="AC205" s="200">
        <f>'Lab Results - U.S.'!R39</f>
        <v>0</v>
      </c>
      <c r="AD205" s="223">
        <f t="shared" si="72"/>
        <v>0</v>
      </c>
    </row>
    <row r="206" spans="1:30" ht="15" customHeight="1" x14ac:dyDescent="0.2">
      <c r="A206" s="676" t="s">
        <v>2120</v>
      </c>
      <c r="B206" s="541"/>
      <c r="C206" s="541"/>
      <c r="D206" s="541"/>
      <c r="E206" s="541"/>
      <c r="F206" s="541"/>
      <c r="G206" s="145"/>
      <c r="H206" s="145">
        <f>SUM(H198:H205)/(COUNT(H198:H205)*2)*100</f>
        <v>0</v>
      </c>
      <c r="I206" s="145"/>
      <c r="J206" s="145">
        <f>SUM(J198:J205)/(COUNT(J198:J205)*2)*100</f>
        <v>0</v>
      </c>
      <c r="K206" s="145"/>
      <c r="L206" s="145">
        <f>SUM(L198:L205)/(COUNT(L198:L205)*2)*100</f>
        <v>0</v>
      </c>
      <c r="M206" s="145"/>
      <c r="N206" s="145">
        <f>SUM(N198:N205)/(COUNT(N198:N205)*2)*100</f>
        <v>0</v>
      </c>
      <c r="O206" s="145"/>
      <c r="P206" s="145">
        <f>SUM(P198:P205)/(COUNT(P198:P205)*2)*100</f>
        <v>0</v>
      </c>
      <c r="Q206" s="145"/>
      <c r="R206" s="145">
        <f>SUM(R198:R205)/(COUNT(R198:R205)*2)*100</f>
        <v>0</v>
      </c>
      <c r="S206" s="145"/>
      <c r="T206" s="145">
        <f>SUM(T198:T205)/(COUNT(T198:T205)*2)*100</f>
        <v>0</v>
      </c>
      <c r="U206" s="145"/>
      <c r="V206" s="145">
        <f>SUM(V198:V205)/(COUNT(V198:V205)*2)*100</f>
        <v>0</v>
      </c>
      <c r="W206" s="145"/>
      <c r="X206" s="145">
        <f>SUM(X198:X205)/(COUNT(X198:X205)*2)*100</f>
        <v>0</v>
      </c>
      <c r="Y206" s="145"/>
      <c r="Z206" s="145">
        <f>SUM(Z198:Z205)/(COUNT(Z198:Z205)*2)*100</f>
        <v>0</v>
      </c>
      <c r="AA206" s="145"/>
      <c r="AB206" s="145">
        <f>SUM(AB198:AB205)/(COUNT(AB198:AB205)*2)*100</f>
        <v>0</v>
      </c>
      <c r="AC206" s="145"/>
      <c r="AD206" s="149">
        <f>SUM(AD198:AD205)/(COUNT(AD198:AD205)*2)*100</f>
        <v>0</v>
      </c>
    </row>
    <row r="207" spans="1:30" ht="15" customHeight="1" x14ac:dyDescent="0.2">
      <c r="A207" s="676" t="s">
        <v>2121</v>
      </c>
      <c r="B207" s="541"/>
      <c r="C207" s="541"/>
      <c r="D207" s="541"/>
      <c r="E207" s="541"/>
      <c r="F207" s="541"/>
      <c r="G207" s="145"/>
      <c r="H207" s="145">
        <f>SUMIF(H198:H205,1,H198:H205)/(COUNT(H198:H205)*1)*100</f>
        <v>0</v>
      </c>
      <c r="I207" s="145"/>
      <c r="J207" s="145">
        <f>SUMIF(J198:J205,1,J198:J205)/(COUNT(J198:J205)*1)*100</f>
        <v>0</v>
      </c>
      <c r="K207" s="145"/>
      <c r="L207" s="145">
        <f>SUMIF(L198:L205,1,L198:L205)/(COUNT(L198:L205)*1)*100</f>
        <v>0</v>
      </c>
      <c r="M207" s="145"/>
      <c r="N207" s="145">
        <f>SUMIF(N198:N205,1,N198:N205)/(COUNT(N198:N205)*1)*100</f>
        <v>0</v>
      </c>
      <c r="O207" s="145"/>
      <c r="P207" s="145">
        <f>SUMIF(P198:P205,1,P198:P205)/(COUNT(P198:P205)*1)*100</f>
        <v>0</v>
      </c>
      <c r="Q207" s="145"/>
      <c r="R207" s="145">
        <f>SUMIF(R198:R205,1,R198:R205)/(COUNT(R198:R205)*1)*100</f>
        <v>0</v>
      </c>
      <c r="S207" s="145"/>
      <c r="T207" s="145">
        <f>SUMIF(T198:T205,1,T198:T205)/(COUNT(T198:T205)*1)*100</f>
        <v>0</v>
      </c>
      <c r="U207" s="145"/>
      <c r="V207" s="145">
        <f>SUMIF(V198:V205,1,V198:V205)/(COUNT(V198:V205)*1)*100</f>
        <v>0</v>
      </c>
      <c r="W207" s="145"/>
      <c r="X207" s="145">
        <f>SUMIF(X198:X205,1,X198:X205)/(COUNT(X198:X205)*1)*100</f>
        <v>0</v>
      </c>
      <c r="Y207" s="145"/>
      <c r="Z207" s="145">
        <f>SUMIF(Z198:Z205,1,Z198:Z205)/(COUNT(Z198:Z205)*1)*100</f>
        <v>0</v>
      </c>
      <c r="AA207" s="145"/>
      <c r="AB207" s="145">
        <f>SUMIF(AB198:AB205,1,AB198:AB205)/(COUNT(AB198:AB205)*1)*100</f>
        <v>0</v>
      </c>
      <c r="AC207" s="145"/>
      <c r="AD207" s="149">
        <f>SUMIF(AD198:AD205,1,AD198:AD205)/(COUNT(AD198:AD205)*1)*100</f>
        <v>0</v>
      </c>
    </row>
    <row r="208" spans="1:30" ht="15" customHeight="1" x14ac:dyDescent="0.2">
      <c r="A208" s="676" t="s">
        <v>2122</v>
      </c>
      <c r="B208" s="541"/>
      <c r="C208" s="541"/>
      <c r="D208" s="541"/>
      <c r="E208" s="541"/>
      <c r="F208" s="541"/>
      <c r="G208" s="145"/>
      <c r="H208" s="145">
        <f>SUMIF(H198:H205,2,H198:H205)/(COUNT(H198:H205)*2)*100</f>
        <v>0</v>
      </c>
      <c r="I208" s="145"/>
      <c r="J208" s="145">
        <f>SUMIF(J198:J205,2,J198:J205)/(COUNT(J198:J205)*2)*100</f>
        <v>0</v>
      </c>
      <c r="K208" s="145"/>
      <c r="L208" s="145">
        <f>SUMIF(L198:L205,2,L198:L205)/(COUNT(L198:L205)*2)*100</f>
        <v>0</v>
      </c>
      <c r="M208" s="145"/>
      <c r="N208" s="145">
        <f>SUMIF(N198:N205,2,N198:N205)/(COUNT(N198:N205)*2)*100</f>
        <v>0</v>
      </c>
      <c r="O208" s="145"/>
      <c r="P208" s="145">
        <f>SUMIF(P198:P205,2,P198:P205)/(COUNT(P198:P205)*2)*100</f>
        <v>0</v>
      </c>
      <c r="Q208" s="145"/>
      <c r="R208" s="145">
        <f>SUMIF(R198:R205,2,R198:R205)/(COUNT(R198:R205)*2)*100</f>
        <v>0</v>
      </c>
      <c r="S208" s="145"/>
      <c r="T208" s="145">
        <f>SUMIF(T198:T205,2,T198:T205)/(COUNT(T198:T205)*2)*100</f>
        <v>0</v>
      </c>
      <c r="U208" s="145"/>
      <c r="V208" s="145">
        <f>SUMIF(V198:V205,2,V198:V205)/(COUNT(V198:V205)*2)*100</f>
        <v>0</v>
      </c>
      <c r="W208" s="145"/>
      <c r="X208" s="145">
        <f>SUMIF(X198:X205,2,X198:X205)/(COUNT(X198:X205)*2)*100</f>
        <v>0</v>
      </c>
      <c r="Y208" s="145"/>
      <c r="Z208" s="145">
        <f>SUMIF(Z198:Z205,2,Z198:Z205)/(COUNT(Z198:Z205)*2)*100</f>
        <v>0</v>
      </c>
      <c r="AA208" s="145"/>
      <c r="AB208" s="145">
        <f>SUMIF(AB198:AB205,2,AB198:AB205)/(COUNT(AB198:AB205)*2)*100</f>
        <v>0</v>
      </c>
      <c r="AC208" s="145"/>
      <c r="AD208" s="149">
        <f>SUMIF(AD198:AD205,2,AD198:AD205)/(COUNT(AD198:AD205)*2)*100</f>
        <v>0</v>
      </c>
    </row>
    <row r="209" spans="1:30" ht="15.75" customHeight="1" x14ac:dyDescent="0.2">
      <c r="A209" s="674" t="s">
        <v>2123</v>
      </c>
      <c r="B209" s="541"/>
      <c r="C209" s="541"/>
      <c r="D209" s="541"/>
      <c r="E209" s="541"/>
      <c r="F209" s="541"/>
      <c r="G209" s="541"/>
      <c r="H209" s="541"/>
      <c r="I209" s="541"/>
      <c r="J209" s="541"/>
      <c r="K209" s="541"/>
      <c r="L209" s="541"/>
      <c r="M209" s="541"/>
      <c r="N209" s="541"/>
      <c r="O209" s="541"/>
      <c r="P209" s="541"/>
      <c r="Q209" s="541"/>
      <c r="R209" s="541"/>
      <c r="S209" s="541"/>
      <c r="T209" s="541"/>
      <c r="U209" s="541"/>
      <c r="V209" s="541"/>
      <c r="W209" s="541"/>
      <c r="X209" s="541"/>
      <c r="Y209" s="541"/>
      <c r="Z209" s="541"/>
      <c r="AA209" s="541"/>
      <c r="AB209" s="541"/>
      <c r="AC209" s="541"/>
      <c r="AD209" s="635"/>
    </row>
    <row r="210" spans="1:30" ht="15.75" customHeight="1" x14ac:dyDescent="0.2">
      <c r="A210" s="226" t="s">
        <v>2124</v>
      </c>
      <c r="B210" s="204" t="s">
        <v>2125</v>
      </c>
      <c r="C210" s="205">
        <v>135</v>
      </c>
      <c r="D210" s="205">
        <v>148</v>
      </c>
      <c r="E210" s="205">
        <v>135</v>
      </c>
      <c r="F210" s="205">
        <v>140</v>
      </c>
      <c r="G210" s="206">
        <f>'Lab Results - U.S.'!G16</f>
        <v>0</v>
      </c>
      <c r="H210" s="207">
        <f t="shared" ref="H210:H215" si="73">(IF(AND(G210&gt;=$E210,G210&lt;=$F210),0,IF(G210=0,0,IF(G210&lt;$C210,0,IF(G210&gt;$D210,2,IF(G210&gt;=$C210,1,IF(G210&lt;=$D210,1)))))))</f>
        <v>0</v>
      </c>
      <c r="I210" s="206">
        <f>'Lab Results - U.S.'!H16</f>
        <v>0</v>
      </c>
      <c r="J210" s="207">
        <f t="shared" ref="J210:J215" si="74">(IF(AND(I210&gt;=$E210,I210&lt;=$F210),0,IF(I210=0,0,IF(I210&lt;$C210,0,IF(I210&gt;$D210,2,IF(I210&gt;=$C210,1,IF(I210&lt;=$D210,1)))))))</f>
        <v>0</v>
      </c>
      <c r="K210" s="206">
        <f>'Lab Results - U.S.'!I16</f>
        <v>0</v>
      </c>
      <c r="L210" s="207">
        <f t="shared" ref="L210:L215" si="75">(IF(AND(K210&gt;=$E210,K210&lt;=$F210),0,IF(K210=0,0,IF(K210&lt;$C210,0,IF(K210&gt;$D210,2,IF(K210&gt;=$C210,1,IF(K210&lt;=$D210,1)))))))</f>
        <v>0</v>
      </c>
      <c r="M210" s="206">
        <f>'Lab Results - U.S.'!J16</f>
        <v>0</v>
      </c>
      <c r="N210" s="207">
        <f t="shared" ref="N210:N215" si="76">(IF(AND(M210&gt;=$E210,M210&lt;=$F210),0,IF(M210=0,0,IF(M210&lt;$C210,0,IF(M210&gt;$D210,2,IF(M210&gt;=$C210,1,IF(M210&lt;=$D210,1)))))))</f>
        <v>0</v>
      </c>
      <c r="O210" s="206">
        <f>'Lab Results - U.S.'!K16</f>
        <v>0</v>
      </c>
      <c r="P210" s="207">
        <f t="shared" ref="P210:P215" si="77">(IF(AND(O210&gt;=$E210,O210&lt;=$F210),0,IF(O210=0,0,IF(O210&lt;$C210,0,IF(O210&gt;$D210,2,IF(O210&gt;=$C210,1,IF(O210&lt;=$D210,1)))))))</f>
        <v>0</v>
      </c>
      <c r="Q210" s="206">
        <f>'Lab Results - U.S.'!L16</f>
        <v>0</v>
      </c>
      <c r="R210" s="207">
        <f t="shared" ref="R210:R215" si="78">(IF(AND(Q210&gt;=$E210,Q210&lt;=$F210),0,IF(Q210=0,0,IF(Q210&lt;$C210,0,IF(Q210&gt;$D210,2,IF(Q210&gt;=$C210,1,IF(Q210&lt;=$D210,1)))))))</f>
        <v>0</v>
      </c>
      <c r="S210" s="206">
        <f>'Lab Results - U.S.'!M16</f>
        <v>0</v>
      </c>
      <c r="T210" s="207">
        <f t="shared" ref="T210:T215" si="79">(IF(AND(S210&gt;=$E210,S210&lt;=$F210),0,IF(S210=0,0,IF(S210&lt;$C210,0,IF(S210&gt;$D210,2,IF(S210&gt;=$C210,1,IF(S210&lt;=$D210,1)))))))</f>
        <v>0</v>
      </c>
      <c r="U210" s="206">
        <f>'Lab Results - U.S.'!N16</f>
        <v>0</v>
      </c>
      <c r="V210" s="207">
        <f t="shared" ref="V210:V215" si="80">(IF(AND(U210&gt;=$E210,U210&lt;=$F210),0,IF(U210=0,0,IF(U210&lt;$C210,0,IF(U210&gt;$D210,2,IF(U210&gt;=$C210,1,IF(U210&lt;=$D210,1)))))))</f>
        <v>0</v>
      </c>
      <c r="W210" s="206">
        <f>'Lab Results - U.S.'!O16</f>
        <v>0</v>
      </c>
      <c r="X210" s="207">
        <f t="shared" ref="X210:X215" si="81">(IF(AND(W210&gt;=$E210,W210&lt;=$F210),0,IF(W210=0,0,IF(W210&lt;$C210,0,IF(W210&gt;$D210,2,IF(W210&gt;=$C210,1,IF(W210&lt;=$D210,1)))))))</f>
        <v>0</v>
      </c>
      <c r="Y210" s="206">
        <f>'Lab Results - U.S.'!P16</f>
        <v>0</v>
      </c>
      <c r="Z210" s="207">
        <f t="shared" ref="Z210:Z215" si="82">(IF(AND(Y210&gt;=$E210,Y210&lt;=$F210),0,IF(Y210=0,0,IF(Y210&lt;$C210,0,IF(Y210&gt;$D210,2,IF(Y210&gt;=$C210,1,IF(Y210&lt;=$D210,1)))))))</f>
        <v>0</v>
      </c>
      <c r="AA210" s="206">
        <f>'Lab Results - U.S.'!Q16</f>
        <v>0</v>
      </c>
      <c r="AB210" s="207">
        <f t="shared" ref="AB210:AB215" si="83">(IF(AND(AA210&gt;=$E210,AA210&lt;=$F210),0,IF(AA210=0,0,IF(AA210&lt;$C210,0,IF(AA210&gt;$D210,2,IF(AA210&gt;=$C210,1,IF(AA210&lt;=$D210,1)))))))</f>
        <v>0</v>
      </c>
      <c r="AC210" s="206">
        <f>'Lab Results - U.S.'!R16</f>
        <v>0</v>
      </c>
      <c r="AD210" s="227">
        <f t="shared" ref="AD210:AD216" si="84">(IF(AND(AC210&gt;=$E210,AC210&lt;=$F210),0,IF(AC210=0,0,IF(AC210&lt;$C210,0,IF(AC210&gt;$D210,2,IF(AC210&gt;=$C210,1,IF(AC210&lt;=$D210,1)))))))</f>
        <v>0</v>
      </c>
    </row>
    <row r="211" spans="1:30" ht="15.75" customHeight="1" x14ac:dyDescent="0.2">
      <c r="A211" s="226" t="s">
        <v>2126</v>
      </c>
      <c r="B211" s="204" t="s">
        <v>2127</v>
      </c>
      <c r="C211" s="205">
        <v>8</v>
      </c>
      <c r="D211" s="205">
        <v>28</v>
      </c>
      <c r="E211" s="205">
        <v>13</v>
      </c>
      <c r="F211" s="205">
        <v>18</v>
      </c>
      <c r="G211" s="206">
        <f>'Lab Results - U.S.'!G11</f>
        <v>0</v>
      </c>
      <c r="H211" s="207">
        <f t="shared" si="73"/>
        <v>0</v>
      </c>
      <c r="I211" s="206">
        <f>'Lab Results - U.S.'!H11</f>
        <v>0</v>
      </c>
      <c r="J211" s="207">
        <f t="shared" si="74"/>
        <v>0</v>
      </c>
      <c r="K211" s="206">
        <f>'Lab Results - U.S.'!I11</f>
        <v>0</v>
      </c>
      <c r="L211" s="207">
        <f t="shared" si="75"/>
        <v>0</v>
      </c>
      <c r="M211" s="206">
        <f>'Lab Results - U.S.'!J11</f>
        <v>0</v>
      </c>
      <c r="N211" s="207">
        <f t="shared" si="76"/>
        <v>0</v>
      </c>
      <c r="O211" s="206">
        <f>'Lab Results - U.S.'!K11</f>
        <v>0</v>
      </c>
      <c r="P211" s="207">
        <f t="shared" si="77"/>
        <v>0</v>
      </c>
      <c r="Q211" s="206">
        <f>'Lab Results - U.S.'!L11</f>
        <v>0</v>
      </c>
      <c r="R211" s="207">
        <f t="shared" si="78"/>
        <v>0</v>
      </c>
      <c r="S211" s="206">
        <f>'Lab Results - U.S.'!M11</f>
        <v>0</v>
      </c>
      <c r="T211" s="207">
        <f t="shared" si="79"/>
        <v>0</v>
      </c>
      <c r="U211" s="206">
        <f>'Lab Results - U.S.'!N11</f>
        <v>0</v>
      </c>
      <c r="V211" s="207">
        <f t="shared" si="80"/>
        <v>0</v>
      </c>
      <c r="W211" s="206">
        <f>'Lab Results - U.S.'!O11</f>
        <v>0</v>
      </c>
      <c r="X211" s="207">
        <f t="shared" si="81"/>
        <v>0</v>
      </c>
      <c r="Y211" s="206">
        <f>'Lab Results - U.S.'!P11</f>
        <v>0</v>
      </c>
      <c r="Z211" s="207">
        <f t="shared" si="82"/>
        <v>0</v>
      </c>
      <c r="AA211" s="206">
        <f>'Lab Results - U.S.'!Q11</f>
        <v>0</v>
      </c>
      <c r="AB211" s="207">
        <f t="shared" si="83"/>
        <v>0</v>
      </c>
      <c r="AC211" s="206">
        <f>'Lab Results - U.S.'!R11</f>
        <v>0</v>
      </c>
      <c r="AD211" s="227">
        <f t="shared" si="84"/>
        <v>0</v>
      </c>
    </row>
    <row r="212" spans="1:30" ht="15.75" customHeight="1" x14ac:dyDescent="0.2">
      <c r="A212" s="226" t="s">
        <v>2128</v>
      </c>
      <c r="B212" s="204" t="s">
        <v>2129</v>
      </c>
      <c r="C212" s="205">
        <v>3.5</v>
      </c>
      <c r="D212" s="205">
        <v>5.5</v>
      </c>
      <c r="E212" s="205">
        <v>4</v>
      </c>
      <c r="F212" s="205">
        <v>4.5</v>
      </c>
      <c r="G212" s="206">
        <f>'Lab Results - U.S.'!G17</f>
        <v>0</v>
      </c>
      <c r="H212" s="207">
        <f t="shared" si="73"/>
        <v>0</v>
      </c>
      <c r="I212" s="206">
        <f>'Lab Results - U.S.'!H17</f>
        <v>0</v>
      </c>
      <c r="J212" s="207">
        <f t="shared" si="74"/>
        <v>0</v>
      </c>
      <c r="K212" s="206">
        <f>'Lab Results - U.S.'!I17</f>
        <v>0</v>
      </c>
      <c r="L212" s="207">
        <f t="shared" si="75"/>
        <v>0</v>
      </c>
      <c r="M212" s="206">
        <f>'Lab Results - U.S.'!J17</f>
        <v>0</v>
      </c>
      <c r="N212" s="207">
        <f t="shared" si="76"/>
        <v>0</v>
      </c>
      <c r="O212" s="206">
        <f>'Lab Results - U.S.'!K17</f>
        <v>0</v>
      </c>
      <c r="P212" s="207">
        <f t="shared" si="77"/>
        <v>0</v>
      </c>
      <c r="Q212" s="206">
        <f>'Lab Results - U.S.'!L17</f>
        <v>0</v>
      </c>
      <c r="R212" s="207">
        <f t="shared" si="78"/>
        <v>0</v>
      </c>
      <c r="S212" s="206">
        <f>'Lab Results - U.S.'!M17</f>
        <v>0</v>
      </c>
      <c r="T212" s="207">
        <f t="shared" si="79"/>
        <v>0</v>
      </c>
      <c r="U212" s="206">
        <f>'Lab Results - U.S.'!N17</f>
        <v>0</v>
      </c>
      <c r="V212" s="207">
        <f t="shared" si="80"/>
        <v>0</v>
      </c>
      <c r="W212" s="206">
        <f>'Lab Results - U.S.'!O17</f>
        <v>0</v>
      </c>
      <c r="X212" s="207">
        <f t="shared" si="81"/>
        <v>0</v>
      </c>
      <c r="Y212" s="206">
        <f>'Lab Results - U.S.'!P17</f>
        <v>0</v>
      </c>
      <c r="Z212" s="207">
        <f t="shared" si="82"/>
        <v>0</v>
      </c>
      <c r="AA212" s="206">
        <f>'Lab Results - U.S.'!Q17</f>
        <v>0</v>
      </c>
      <c r="AB212" s="207">
        <f t="shared" si="83"/>
        <v>0</v>
      </c>
      <c r="AC212" s="206">
        <f>'Lab Results - U.S.'!R17</f>
        <v>0</v>
      </c>
      <c r="AD212" s="227">
        <f t="shared" si="84"/>
        <v>0</v>
      </c>
    </row>
    <row r="213" spans="1:30" ht="15.75" customHeight="1" x14ac:dyDescent="0.2">
      <c r="A213" s="226" t="s">
        <v>2130</v>
      </c>
      <c r="B213" s="204" t="s">
        <v>2131</v>
      </c>
      <c r="C213" s="205">
        <v>6.2</v>
      </c>
      <c r="D213" s="205">
        <v>8.3000000000000007</v>
      </c>
      <c r="E213" s="205">
        <v>6.9</v>
      </c>
      <c r="F213" s="205">
        <v>7.4</v>
      </c>
      <c r="G213" s="206">
        <f>'Lab Results - U.S.'!G22</f>
        <v>0</v>
      </c>
      <c r="H213" s="207">
        <f t="shared" si="73"/>
        <v>0</v>
      </c>
      <c r="I213" s="206">
        <f>'Lab Results - U.S.'!H22</f>
        <v>0</v>
      </c>
      <c r="J213" s="207">
        <f t="shared" si="74"/>
        <v>0</v>
      </c>
      <c r="K213" s="206">
        <f>'Lab Results - U.S.'!I22</f>
        <v>0</v>
      </c>
      <c r="L213" s="207">
        <f t="shared" si="75"/>
        <v>0</v>
      </c>
      <c r="M213" s="206">
        <f>'Lab Results - U.S.'!J22</f>
        <v>0</v>
      </c>
      <c r="N213" s="207">
        <f t="shared" si="76"/>
        <v>0</v>
      </c>
      <c r="O213" s="206">
        <f>'Lab Results - U.S.'!K22</f>
        <v>0</v>
      </c>
      <c r="P213" s="207">
        <f t="shared" si="77"/>
        <v>0</v>
      </c>
      <c r="Q213" s="206">
        <f>'Lab Results - U.S.'!L22</f>
        <v>0</v>
      </c>
      <c r="R213" s="207">
        <f t="shared" si="78"/>
        <v>0</v>
      </c>
      <c r="S213" s="206">
        <f>'Lab Results - U.S.'!M22</f>
        <v>0</v>
      </c>
      <c r="T213" s="207">
        <f t="shared" si="79"/>
        <v>0</v>
      </c>
      <c r="U213" s="206">
        <f>'Lab Results - U.S.'!N22</f>
        <v>0</v>
      </c>
      <c r="V213" s="207">
        <f t="shared" si="80"/>
        <v>0</v>
      </c>
      <c r="W213" s="206">
        <f>'Lab Results - U.S.'!O22</f>
        <v>0</v>
      </c>
      <c r="X213" s="207">
        <f t="shared" si="81"/>
        <v>0</v>
      </c>
      <c r="Y213" s="206">
        <f>'Lab Results - U.S.'!P22</f>
        <v>0</v>
      </c>
      <c r="Z213" s="207">
        <f t="shared" si="82"/>
        <v>0</v>
      </c>
      <c r="AA213" s="206">
        <f>'Lab Results - U.S.'!Q22</f>
        <v>0</v>
      </c>
      <c r="AB213" s="207">
        <f t="shared" si="83"/>
        <v>0</v>
      </c>
      <c r="AC213" s="206">
        <f>'Lab Results - U.S.'!R22</f>
        <v>0</v>
      </c>
      <c r="AD213" s="227">
        <f t="shared" si="84"/>
        <v>0</v>
      </c>
    </row>
    <row r="214" spans="1:30" ht="15.75" customHeight="1" x14ac:dyDescent="0.2">
      <c r="A214" s="226" t="s">
        <v>2132</v>
      </c>
      <c r="B214" s="204" t="s">
        <v>2133</v>
      </c>
      <c r="C214" s="205">
        <v>3.8</v>
      </c>
      <c r="D214" s="205">
        <v>5</v>
      </c>
      <c r="E214" s="205">
        <v>4</v>
      </c>
      <c r="F214" s="205">
        <v>5</v>
      </c>
      <c r="G214" s="206">
        <f>'Lab Results - U.S.'!G23</f>
        <v>0</v>
      </c>
      <c r="H214" s="207">
        <f t="shared" si="73"/>
        <v>0</v>
      </c>
      <c r="I214" s="206">
        <f>'Lab Results - U.S.'!H23</f>
        <v>0</v>
      </c>
      <c r="J214" s="207">
        <f t="shared" si="74"/>
        <v>0</v>
      </c>
      <c r="K214" s="206">
        <f>'Lab Results - U.S.'!I23</f>
        <v>0</v>
      </c>
      <c r="L214" s="207">
        <f t="shared" si="75"/>
        <v>0</v>
      </c>
      <c r="M214" s="206">
        <f>'Lab Results - U.S.'!J23</f>
        <v>0</v>
      </c>
      <c r="N214" s="207">
        <f t="shared" si="76"/>
        <v>0</v>
      </c>
      <c r="O214" s="206">
        <f>'Lab Results - U.S.'!K23</f>
        <v>0</v>
      </c>
      <c r="P214" s="207">
        <f t="shared" si="77"/>
        <v>0</v>
      </c>
      <c r="Q214" s="206">
        <f>'Lab Results - U.S.'!L23</f>
        <v>0</v>
      </c>
      <c r="R214" s="207">
        <f t="shared" si="78"/>
        <v>0</v>
      </c>
      <c r="S214" s="206">
        <f>'Lab Results - U.S.'!M23</f>
        <v>0</v>
      </c>
      <c r="T214" s="207">
        <f t="shared" si="79"/>
        <v>0</v>
      </c>
      <c r="U214" s="206">
        <f>'Lab Results - U.S.'!N23</f>
        <v>0</v>
      </c>
      <c r="V214" s="207">
        <f t="shared" si="80"/>
        <v>0</v>
      </c>
      <c r="W214" s="206">
        <f>'Lab Results - U.S.'!O23</f>
        <v>0</v>
      </c>
      <c r="X214" s="207">
        <f t="shared" si="81"/>
        <v>0</v>
      </c>
      <c r="Y214" s="206">
        <f>'Lab Results - U.S.'!P23</f>
        <v>0</v>
      </c>
      <c r="Z214" s="207">
        <f t="shared" si="82"/>
        <v>0</v>
      </c>
      <c r="AA214" s="206">
        <f>'Lab Results - U.S.'!Q23</f>
        <v>0</v>
      </c>
      <c r="AB214" s="207">
        <f t="shared" si="83"/>
        <v>0</v>
      </c>
      <c r="AC214" s="206">
        <f>'Lab Results - U.S.'!R23</f>
        <v>0</v>
      </c>
      <c r="AD214" s="227">
        <f t="shared" si="84"/>
        <v>0</v>
      </c>
    </row>
    <row r="215" spans="1:30" ht="15.75" customHeight="1" x14ac:dyDescent="0.2">
      <c r="A215" s="226" t="s">
        <v>2134</v>
      </c>
      <c r="B215" s="204" t="s">
        <v>2135</v>
      </c>
      <c r="C215" s="205">
        <v>3.9</v>
      </c>
      <c r="D215" s="205">
        <v>5.0999999999999996</v>
      </c>
      <c r="E215" s="205">
        <v>3.9</v>
      </c>
      <c r="F215" s="205">
        <v>4.5</v>
      </c>
      <c r="G215" s="206">
        <f>'Lab Results - U.S.'!G52</f>
        <v>0</v>
      </c>
      <c r="H215" s="207">
        <f t="shared" si="73"/>
        <v>0</v>
      </c>
      <c r="I215" s="206">
        <f>'Lab Results - U.S.'!H52</f>
        <v>0</v>
      </c>
      <c r="J215" s="207">
        <f t="shared" si="74"/>
        <v>0</v>
      </c>
      <c r="K215" s="206">
        <f>'Lab Results - U.S.'!I52</f>
        <v>0</v>
      </c>
      <c r="L215" s="207">
        <f t="shared" si="75"/>
        <v>0</v>
      </c>
      <c r="M215" s="206">
        <f>'Lab Results - U.S.'!J52</f>
        <v>0</v>
      </c>
      <c r="N215" s="207">
        <f t="shared" si="76"/>
        <v>0</v>
      </c>
      <c r="O215" s="206">
        <f>'Lab Results - U.S.'!K52</f>
        <v>0</v>
      </c>
      <c r="P215" s="207">
        <f t="shared" si="77"/>
        <v>0</v>
      </c>
      <c r="Q215" s="206">
        <f>'Lab Results - U.S.'!L52</f>
        <v>0</v>
      </c>
      <c r="R215" s="207">
        <f t="shared" si="78"/>
        <v>0</v>
      </c>
      <c r="S215" s="206">
        <f>'Lab Results - U.S.'!M52</f>
        <v>0</v>
      </c>
      <c r="T215" s="207">
        <f t="shared" si="79"/>
        <v>0</v>
      </c>
      <c r="U215" s="206">
        <f>'Lab Results - U.S.'!N52</f>
        <v>0</v>
      </c>
      <c r="V215" s="207">
        <f t="shared" si="80"/>
        <v>0</v>
      </c>
      <c r="W215" s="206">
        <f>'Lab Results - U.S.'!O52</f>
        <v>0</v>
      </c>
      <c r="X215" s="207">
        <f t="shared" si="81"/>
        <v>0</v>
      </c>
      <c r="Y215" s="206">
        <f>'Lab Results - U.S.'!P52</f>
        <v>0</v>
      </c>
      <c r="Z215" s="207">
        <f t="shared" si="82"/>
        <v>0</v>
      </c>
      <c r="AA215" s="206">
        <f>'Lab Results - U.S.'!Q52</f>
        <v>0</v>
      </c>
      <c r="AB215" s="207">
        <f t="shared" si="83"/>
        <v>0</v>
      </c>
      <c r="AC215" s="206">
        <f>'Lab Results - U.S.'!R52</f>
        <v>0</v>
      </c>
      <c r="AD215" s="227">
        <f t="shared" si="84"/>
        <v>0</v>
      </c>
    </row>
    <row r="216" spans="1:30" ht="15.75" customHeight="1" x14ac:dyDescent="0.2">
      <c r="A216" s="226" t="s">
        <v>2136</v>
      </c>
      <c r="B216" s="204" t="s">
        <v>2137</v>
      </c>
      <c r="C216" s="205">
        <v>3.9</v>
      </c>
      <c r="D216" s="205">
        <v>5.0999999999999996</v>
      </c>
      <c r="E216" s="205">
        <v>4.2</v>
      </c>
      <c r="F216" s="205">
        <v>4.9000000000000004</v>
      </c>
      <c r="G216" s="206">
        <f>'Lab Results - U.S.'!$G$53</f>
        <v>0</v>
      </c>
      <c r="H216" s="207">
        <f>(IF(G216&gt;=$E216,0,IF(G216=0,0,IF(G216&lt;$C216,2,IF(G216&gt;=$C216,1,IF(G216&lt;=$D216,1))))))</f>
        <v>0</v>
      </c>
      <c r="I216" s="206">
        <f>'Lab Results - U.S.'!$H$53</f>
        <v>0</v>
      </c>
      <c r="J216" s="207">
        <f>(IF(I216&gt;=$E216,0,IF(I216=0,0,IF(I216&lt;$C216,2,IF(I216&gt;=$C216,1,IF(I216&lt;=$D216,1))))))</f>
        <v>0</v>
      </c>
      <c r="K216" s="206">
        <f>'Lab Results - U.S.'!$I$53</f>
        <v>0</v>
      </c>
      <c r="L216" s="207">
        <f>(IF(K216&gt;=$E216,0,IF(K216=0,0,IF(K216&lt;$C216,2,IF(K216&gt;=$C216,1,IF(K216&lt;=$D216,1))))))</f>
        <v>0</v>
      </c>
      <c r="M216" s="206">
        <f>'Lab Results - U.S.'!$J$53</f>
        <v>0</v>
      </c>
      <c r="N216" s="207">
        <f>(IF(M216&gt;=$E216,0,IF(M216=0,0,IF(M216&lt;$C216,2,IF(M216&gt;=$C216,1,IF(M216&lt;=$D216,1))))))</f>
        <v>0</v>
      </c>
      <c r="O216" s="206">
        <f>'Lab Results - U.S.'!$K$53</f>
        <v>0</v>
      </c>
      <c r="P216" s="207">
        <f>(IF(O216&gt;=$E216,0,IF(O216=0,0,IF(O216&lt;$C216,2,IF(O216&gt;=$C216,1,IF(O216&lt;=$D216,1))))))</f>
        <v>0</v>
      </c>
      <c r="Q216" s="206">
        <f>'Lab Results - U.S.'!$L$53</f>
        <v>0</v>
      </c>
      <c r="R216" s="207">
        <f>(IF(Q216&gt;=$E216,0,IF(Q216=0,0,IF(Q216&lt;$C216,2,IF(Q216&gt;=$C216,1,IF(Q216&lt;=$D216,1))))))</f>
        <v>0</v>
      </c>
      <c r="S216" s="206">
        <f>'Lab Results - U.S.'!$M$53</f>
        <v>0</v>
      </c>
      <c r="T216" s="207">
        <f>(IF(S216&gt;=$E216,0,IF(S216=0,0,IF(S216&lt;$C216,2,IF(S216&gt;=$C216,1,IF(S216&lt;=$D216,1))))))</f>
        <v>0</v>
      </c>
      <c r="U216" s="206">
        <f>'Lab Results - U.S.'!$N$53</f>
        <v>0</v>
      </c>
      <c r="V216" s="207">
        <f>(IF(U216&gt;=$E216,0,IF(U216=0,0,IF(U216&lt;$C216,2,IF(U216&gt;=$C216,1,IF(U216&lt;=$D216,1))))))</f>
        <v>0</v>
      </c>
      <c r="W216" s="206">
        <f>'Lab Results - U.S.'!$O$53</f>
        <v>0</v>
      </c>
      <c r="X216" s="207">
        <f>(IF(W216&gt;=$E216,0,IF(W216=0,0,IF(W216&lt;$C216,2,IF(W216&gt;=$C216,1,IF(W216&lt;=$D216,1))))))</f>
        <v>0</v>
      </c>
      <c r="Y216" s="206">
        <f>'Lab Results - U.S.'!$P$53</f>
        <v>0</v>
      </c>
      <c r="Z216" s="207">
        <f>(IF(Y216&gt;=$E216,0,IF(Y216=0,0,IF(Y216&lt;$C216,2,IF(Y216&gt;=$C216,1,IF(Y216&lt;=$D216,1))))))</f>
        <v>0</v>
      </c>
      <c r="AA216" s="206">
        <f>'Lab Results - U.S.'!$Q$53</f>
        <v>0</v>
      </c>
      <c r="AB216" s="207">
        <f>(IF(AA216&gt;=$E216,0,IF(AA216=0,0,IF(AA216&lt;$C216,2,IF(AA216&gt;=$C216,1,IF(AA216&lt;=$D216,1))))))</f>
        <v>0</v>
      </c>
      <c r="AC216" s="206">
        <f>'Lab Results - U.S.'!$R$53</f>
        <v>0</v>
      </c>
      <c r="AD216" s="227">
        <f t="shared" si="84"/>
        <v>0</v>
      </c>
    </row>
    <row r="217" spans="1:30" ht="15.75" customHeight="1" x14ac:dyDescent="0.2">
      <c r="A217" s="222" t="s">
        <v>2138</v>
      </c>
      <c r="B217" s="198" t="s">
        <v>2139</v>
      </c>
      <c r="C217" s="199">
        <v>36</v>
      </c>
      <c r="D217" s="199">
        <v>48.2</v>
      </c>
      <c r="E217" s="199">
        <v>37</v>
      </c>
      <c r="F217" s="199">
        <v>44</v>
      </c>
      <c r="G217" s="200">
        <f>'Lab Results - U.S.'!G56</f>
        <v>0</v>
      </c>
      <c r="H217" s="200">
        <f>(IF(G217&gt;=$E217,0,IF(G217=0,0,IF(G217&lt;$C217,2,IF(G217&gt;=$C217,1,IF(G217&lt;=$D217,1))))))</f>
        <v>0</v>
      </c>
      <c r="I217" s="200">
        <f>'Lab Results - U.S.'!H56</f>
        <v>0</v>
      </c>
      <c r="J217" s="200">
        <f>(IF(I217&gt;=$E217,0,IF(I217=0,0,IF(I217&lt;$C217,2,IF(I217&gt;=$C217,1,IF(I217&lt;=$D217,1))))))</f>
        <v>0</v>
      </c>
      <c r="K217" s="200">
        <f>'Lab Results - U.S.'!I56</f>
        <v>0</v>
      </c>
      <c r="L217" s="200">
        <f>(IF(K217&gt;=$E217,0,IF(K217=0,0,IF(K217&lt;$C217,2,IF(K217&gt;=$C217,1,IF(K217&lt;=$D217,1))))))</f>
        <v>0</v>
      </c>
      <c r="M217" s="200">
        <f>'Lab Results - U.S.'!J56</f>
        <v>0</v>
      </c>
      <c r="N217" s="200">
        <f>(IF(M217&gt;=$E217,0,IF(M217=0,0,IF(M217&lt;$C217,2,IF(M217&gt;=$C217,1,IF(M217&lt;=$D217,1))))))</f>
        <v>0</v>
      </c>
      <c r="O217" s="200">
        <f>'Lab Results - U.S.'!K56</f>
        <v>0</v>
      </c>
      <c r="P217" s="200">
        <f>(IF(O217&gt;=$E217,0,IF(O217=0,0,IF(O217&lt;$C217,2,IF(O217&gt;=$C217,1,IF(O217&lt;=$D217,1))))))</f>
        <v>0</v>
      </c>
      <c r="Q217" s="200">
        <f>'Lab Results - U.S.'!L56</f>
        <v>0</v>
      </c>
      <c r="R217" s="200">
        <f>(IF(Q217&gt;=$E217,0,IF(Q217=0,0,IF(Q217&lt;$C217,2,IF(Q217&gt;=$C217,1,IF(Q217&lt;=$D217,1))))))</f>
        <v>0</v>
      </c>
      <c r="S217" s="200">
        <f>'Lab Results - U.S.'!M56</f>
        <v>0</v>
      </c>
      <c r="T217" s="200">
        <f>(IF(S217&gt;=$E217,0,IF(S217=0,0,IF(S217&lt;$C217,2,IF(S217&gt;=$C217,1,IF(S217&lt;=$D217,1))))))</f>
        <v>0</v>
      </c>
      <c r="U217" s="200">
        <f>'Lab Results - U.S.'!N56</f>
        <v>0</v>
      </c>
      <c r="V217" s="200">
        <f>(IF(U217&gt;=$E217,0,IF(U217=0,0,IF(U217&lt;$C217,2,IF(U217&gt;=$C217,1,IF(U217&lt;=$D217,1))))))</f>
        <v>0</v>
      </c>
      <c r="W217" s="200">
        <f>'Lab Results - U.S.'!O56</f>
        <v>0</v>
      </c>
      <c r="X217" s="200">
        <f>(IF(W217&gt;=$E217,0,IF(W217=0,0,IF(W217&lt;$C217,2,IF(W217&gt;=$C217,1,IF(W217&lt;=$D217,1))))))</f>
        <v>0</v>
      </c>
      <c r="Y217" s="200">
        <f>'Lab Results - U.S.'!P56</f>
        <v>0</v>
      </c>
      <c r="Z217" s="200">
        <f>(IF(Y217&gt;=$E217,0,IF(Y217=0,0,IF(Y217&lt;$C217,2,IF(Y217&gt;=$C217,1,IF(Y217&lt;=$D217,1))))))</f>
        <v>0</v>
      </c>
      <c r="AA217" s="200">
        <f>'Lab Results - U.S.'!Q56</f>
        <v>0</v>
      </c>
      <c r="AB217" s="200">
        <f>(IF(AA217&gt;=$E217,0,IF(AA217=0,0,IF(AA217&lt;$C217,2,IF(AA217&gt;=$C217,1,IF(AA217&lt;=$D217,1))))))</f>
        <v>0</v>
      </c>
      <c r="AC217" s="200">
        <f>'Lab Results - U.S.'!R56</f>
        <v>0</v>
      </c>
      <c r="AD217" s="223">
        <f>(IF(AC217&gt;=$E217,0,IF(AC217=0,0,IF(AC217&lt;$C217,2,IF(AC217&gt;=$C217,1,IF(AC217&lt;=$D217,1))))))</f>
        <v>0</v>
      </c>
    </row>
    <row r="218" spans="1:30" ht="15.75" customHeight="1" x14ac:dyDescent="0.2">
      <c r="A218" s="222" t="s">
        <v>2140</v>
      </c>
      <c r="B218" s="198" t="s">
        <v>2141</v>
      </c>
      <c r="C218" s="199">
        <v>36</v>
      </c>
      <c r="D218" s="199">
        <v>48.2</v>
      </c>
      <c r="E218" s="199">
        <v>40</v>
      </c>
      <c r="F218" s="199">
        <v>48</v>
      </c>
      <c r="G218" s="200">
        <f>'Lab Results - U.S.'!$G$57</f>
        <v>0</v>
      </c>
      <c r="H218" s="200">
        <f>(IF(G218&gt;=$E218,0,IF(G218=0,0,IF(G218&lt;$C218,2,IF(G218&gt;=$C218,1,IF(G218&lt;=$D218,1))))))</f>
        <v>0</v>
      </c>
      <c r="I218" s="200">
        <f>'Lab Results - U.S.'!$H$57</f>
        <v>0</v>
      </c>
      <c r="J218" s="200">
        <f>(IF(I218&gt;=$E218,0,IF(I218=0,0,IF(I218&lt;$C218,2,IF(I218&gt;=$C218,1,IF(I218&lt;=$D218,1))))))</f>
        <v>0</v>
      </c>
      <c r="K218" s="200">
        <f>'Lab Results - U.S.'!$I$57</f>
        <v>0</v>
      </c>
      <c r="L218" s="200">
        <f>(IF(K218&gt;=$E218,0,IF(K218=0,0,IF(K218&lt;$C218,2,IF(K218&gt;=$C218,1,IF(K218&lt;=$D218,1))))))</f>
        <v>0</v>
      </c>
      <c r="M218" s="200">
        <f>'Lab Results - U.S.'!$J$57</f>
        <v>0</v>
      </c>
      <c r="N218" s="200">
        <f>(IF(M218&gt;=$E218,0,IF(M218=0,0,IF(M218&lt;$C218,2,IF(M218&gt;=$C218,1,IF(M218&lt;=$D218,1))))))</f>
        <v>0</v>
      </c>
      <c r="O218" s="200">
        <f>'Lab Results - U.S.'!$K$57</f>
        <v>0</v>
      </c>
      <c r="P218" s="200">
        <f>(IF(O218&gt;=$E218,0,IF(O218=0,0,IF(O218&lt;$C218,2,IF(O218&gt;=$C218,1,IF(O218&lt;=$D218,1))))))</f>
        <v>0</v>
      </c>
      <c r="Q218" s="200">
        <f>'Lab Results - U.S.'!$L$57</f>
        <v>0</v>
      </c>
      <c r="R218" s="200">
        <f>(IF(Q218&gt;=$E218,0,IF(Q218=0,0,IF(Q218&lt;$C218,2,IF(Q218&gt;=$C218,1,IF(Q218&lt;=$D218,1))))))</f>
        <v>0</v>
      </c>
      <c r="S218" s="200">
        <f>'Lab Results - U.S.'!$M$57</f>
        <v>0</v>
      </c>
      <c r="T218" s="200">
        <f>(IF(S218&gt;=$E218,0,IF(S218=0,0,IF(S218&lt;$C218,2,IF(S218&gt;=$C218,1,IF(S218&lt;=$D218,1))))))</f>
        <v>0</v>
      </c>
      <c r="U218" s="200">
        <f>'Lab Results - U.S.'!$N$57</f>
        <v>0</v>
      </c>
      <c r="V218" s="200">
        <f>(IF(U218&gt;=$E218,0,IF(U218=0,0,IF(U218&lt;$C218,2,IF(U218&gt;=$C218,1,IF(U218&lt;=$D218,1))))))</f>
        <v>0</v>
      </c>
      <c r="W218" s="200">
        <f>'Lab Results - U.S.'!$O$57</f>
        <v>0</v>
      </c>
      <c r="X218" s="200">
        <f>(IF(W218&gt;=$E218,0,IF(W218=0,0,IF(W218&lt;$C218,2,IF(W218&gt;=$C218,1,IF(W218&lt;=$D218,1))))))</f>
        <v>0</v>
      </c>
      <c r="Y218" s="200">
        <f>'Lab Results - U.S.'!$P$57</f>
        <v>0</v>
      </c>
      <c r="Z218" s="200">
        <f>(IF(Y218&gt;=$E218,0,IF(Y218=0,0,IF(Y218&lt;$C218,2,IF(Y218&gt;=$C218,1,IF(Y218&lt;=$D218,1))))))</f>
        <v>0</v>
      </c>
      <c r="AA218" s="200">
        <f>'Lab Results - U.S.'!$Q$57</f>
        <v>0</v>
      </c>
      <c r="AB218" s="200">
        <f>(IF(AA218&gt;=$E218,0,IF(AA218=0,0,IF(AA218&lt;$C218,2,IF(AA218&gt;=$C218,1,IF(AA218&lt;=$D218,1))))))</f>
        <v>0</v>
      </c>
      <c r="AC218" s="200">
        <f>'Lab Results - U.S.'!$R$57</f>
        <v>0</v>
      </c>
      <c r="AD218" s="228">
        <f>(IF(AC218&gt;=$E218,0,IF(AC218=0,0,IF(AC218&lt;$C218,2,IF(AC218&gt;=$C218,1,IF(AC218&lt;=$D218,1))))))</f>
        <v>0</v>
      </c>
    </row>
    <row r="219" spans="1:30" ht="15.75" customHeight="1" x14ac:dyDescent="0.2">
      <c r="A219" s="222" t="s">
        <v>2142</v>
      </c>
      <c r="B219" s="198" t="s">
        <v>2143</v>
      </c>
      <c r="C219" s="199">
        <v>12</v>
      </c>
      <c r="D219" s="199">
        <v>16</v>
      </c>
      <c r="E219" s="199">
        <v>13.5</v>
      </c>
      <c r="F219" s="199">
        <v>14.5</v>
      </c>
      <c r="G219" s="200">
        <f>'Lab Results - U.S.'!G54</f>
        <v>0</v>
      </c>
      <c r="H219" s="200">
        <f>(IF(G219&gt;=$E219,0,IF(G219=0,0,IF(G219&lt;$C219,2,IF(G219&gt;=$C219,1,IF(G219&lt;=$D219,1))))))</f>
        <v>0</v>
      </c>
      <c r="I219" s="200">
        <f>'Lab Results - U.S.'!H54</f>
        <v>0</v>
      </c>
      <c r="J219" s="200">
        <f>(IF(I219&gt;=$E219,0,IF(I219=0,0,IF(I219&lt;$C219,2,IF(I219&gt;=$C219,1,IF(I219&lt;=$D219,1))))))</f>
        <v>0</v>
      </c>
      <c r="K219" s="200">
        <f>'Lab Results - U.S.'!I54</f>
        <v>0</v>
      </c>
      <c r="L219" s="200">
        <f>(IF(K219&gt;=$E219,0,IF(K219=0,0,IF(K219&lt;$C219,2,IF(K219&gt;=$C219,1,IF(K219&lt;=$D219,1))))))</f>
        <v>0</v>
      </c>
      <c r="M219" s="200">
        <f>'Lab Results - U.S.'!J54</f>
        <v>0</v>
      </c>
      <c r="N219" s="200">
        <f>(IF(M219&gt;=$E219,0,IF(M219=0,0,IF(M219&lt;$C219,2,IF(M219&gt;=$C219,1,IF(M219&lt;=$D219,1))))))</f>
        <v>0</v>
      </c>
      <c r="O219" s="200">
        <f>'Lab Results - U.S.'!K54</f>
        <v>0</v>
      </c>
      <c r="P219" s="200">
        <f>(IF(O219&gt;=$E219,0,IF(O219=0,0,IF(O219&lt;$C219,2,IF(O219&gt;=$C219,1,IF(O219&lt;=$D219,1))))))</f>
        <v>0</v>
      </c>
      <c r="Q219" s="200">
        <f>'Lab Results - U.S.'!L54</f>
        <v>0</v>
      </c>
      <c r="R219" s="200">
        <f>(IF(Q219&gt;=$E219,0,IF(Q219=0,0,IF(Q219&lt;$C219,2,IF(Q219&gt;=$C219,1,IF(Q219&lt;=$D219,1))))))</f>
        <v>0</v>
      </c>
      <c r="S219" s="200">
        <f>'Lab Results - U.S.'!M54</f>
        <v>0</v>
      </c>
      <c r="T219" s="200">
        <f>(IF(S219&gt;=$E219,0,IF(S219=0,0,IF(S219&lt;$C219,2,IF(S219&gt;=$C219,1,IF(S219&lt;=$D219,1))))))</f>
        <v>0</v>
      </c>
      <c r="U219" s="200">
        <f>'Lab Results - U.S.'!N54</f>
        <v>0</v>
      </c>
      <c r="V219" s="200">
        <f>(IF(U219&gt;=$E219,0,IF(U219=0,0,IF(U219&lt;$C219,2,IF(U219&gt;=$C219,1,IF(U219&lt;=$D219,1))))))</f>
        <v>0</v>
      </c>
      <c r="W219" s="200">
        <f>'Lab Results - U.S.'!O54</f>
        <v>0</v>
      </c>
      <c r="X219" s="200">
        <f>(IF(W219&gt;=$E219,0,IF(W219=0,0,IF(W219&lt;$C219,2,IF(W219&gt;=$C219,1,IF(W219&lt;=$D219,1))))))</f>
        <v>0</v>
      </c>
      <c r="Y219" s="200">
        <f>'Lab Results - U.S.'!P54</f>
        <v>0</v>
      </c>
      <c r="Z219" s="200">
        <f>(IF(Y219&gt;=$E219,0,IF(Y219=0,0,IF(Y219&lt;$C219,2,IF(Y219&gt;=$C219,1,IF(Y219&lt;=$D219,1))))))</f>
        <v>0</v>
      </c>
      <c r="AA219" s="200">
        <f>'Lab Results - U.S.'!Q54</f>
        <v>0</v>
      </c>
      <c r="AB219" s="200">
        <f>(IF(AA219&gt;=$E219,0,IF(AA219=0,0,IF(AA219&lt;$C219,2,IF(AA219&gt;=$C219,1,IF(AA219&lt;=$D219,1))))))</f>
        <v>0</v>
      </c>
      <c r="AC219" s="200">
        <f>'Lab Results - U.S.'!R54</f>
        <v>0</v>
      </c>
      <c r="AD219" s="223">
        <f>(IF(AC219&gt;=$E219,0,IF(AC219=0,0,IF(AC219&lt;$C219,2,IF(AC219&gt;=$C219,1,IF(AC219&lt;=$D219,1))))))</f>
        <v>0</v>
      </c>
    </row>
    <row r="220" spans="1:30" ht="16.5" customHeight="1" x14ac:dyDescent="0.2">
      <c r="A220" s="222" t="s">
        <v>2144</v>
      </c>
      <c r="B220" s="198" t="s">
        <v>2145</v>
      </c>
      <c r="C220" s="199">
        <v>12</v>
      </c>
      <c r="D220" s="199">
        <v>16</v>
      </c>
      <c r="E220" s="199">
        <v>13.5</v>
      </c>
      <c r="F220" s="199">
        <v>14.5</v>
      </c>
      <c r="G220" s="200">
        <f>'Lab Results - U.S.'!$G$55</f>
        <v>0</v>
      </c>
      <c r="H220" s="200">
        <f>(IF(G220&gt;=$E220,0,IF(G220=0,0,IF(G220&lt;$C220,2,IF(G220&gt;=$C220,1,IF(G220&lt;=$D220,1))))))</f>
        <v>0</v>
      </c>
      <c r="I220" s="200">
        <f>'Lab Results - U.S.'!$H$55</f>
        <v>0</v>
      </c>
      <c r="J220" s="200">
        <f>(IF(I220&gt;=$E220,0,IF(I220=0,0,IF(I220&lt;$C220,2,IF(I220&gt;=$C220,1,IF(I220&lt;=$D220,1))))))</f>
        <v>0</v>
      </c>
      <c r="K220" s="200">
        <f>'Lab Results - U.S.'!$I$55</f>
        <v>0</v>
      </c>
      <c r="L220" s="200">
        <f>(IF(K220&gt;=$E220,0,IF(K220=0,0,IF(K220&lt;$C220,2,IF(K220&gt;=$C220,1,IF(K220&lt;=$D220,1))))))</f>
        <v>0</v>
      </c>
      <c r="M220" s="200">
        <f>'Lab Results - U.S.'!$J$55</f>
        <v>0</v>
      </c>
      <c r="N220" s="200">
        <f>(IF(M220&gt;=$E220,0,IF(M220=0,0,IF(M220&lt;$C220,2,IF(M220&gt;=$C220,1,IF(M220&lt;=$D220,1))))))</f>
        <v>0</v>
      </c>
      <c r="O220" s="200">
        <f>'Lab Results - U.S.'!$K$55</f>
        <v>0</v>
      </c>
      <c r="P220" s="200">
        <f>(IF(O220&gt;=$E220,0,IF(O220=0,0,IF(O220&lt;$C220,2,IF(O220&gt;=$C220,1,IF(O220&lt;=$D220,1))))))</f>
        <v>0</v>
      </c>
      <c r="Q220" s="200">
        <f>'Lab Results - U.S.'!$L$55</f>
        <v>0</v>
      </c>
      <c r="R220" s="200">
        <f>(IF(Q220&gt;=$E220,0,IF(Q220=0,0,IF(Q220&lt;$C220,2,IF(Q220&gt;=$C220,1,IF(Q220&lt;=$D220,1))))))</f>
        <v>0</v>
      </c>
      <c r="S220" s="200">
        <f>'Lab Results - U.S.'!$M$55</f>
        <v>0</v>
      </c>
      <c r="T220" s="200">
        <f>(IF(S220&gt;=$E220,0,IF(S220=0,0,IF(S220&lt;$C220,2,IF(S220&gt;=$C220,1,IF(S220&lt;=$D220,1))))))</f>
        <v>0</v>
      </c>
      <c r="U220" s="200">
        <f>'Lab Results - U.S.'!$N$55</f>
        <v>0</v>
      </c>
      <c r="V220" s="200">
        <f>(IF(U220&gt;=$E220,0,IF(U220=0,0,IF(U220&lt;$C220,2,IF(U220&gt;=$C220,1,IF(U220&lt;=$D220,1))))))</f>
        <v>0</v>
      </c>
      <c r="W220" s="200">
        <f>'Lab Results - U.S.'!$O$55</f>
        <v>0</v>
      </c>
      <c r="X220" s="200">
        <f>(IF(W220&gt;=$E220,0,IF(W220=0,0,IF(W220&lt;$C220,2,IF(W220&gt;=$C220,1,IF(W220&lt;=$D220,1))))))</f>
        <v>0</v>
      </c>
      <c r="Y220" s="200">
        <f>'Lab Results - U.S.'!$P$55</f>
        <v>0</v>
      </c>
      <c r="Z220" s="200">
        <f>(IF(Y220&gt;=$E220,0,IF(Y220=0,0,IF(Y220&lt;$C220,2,IF(Y220&gt;=$C220,1,IF(Y220&lt;=$D220,1))))))</f>
        <v>0</v>
      </c>
      <c r="AA220" s="200">
        <f>'Lab Results - U.S.'!$Q$55</f>
        <v>0</v>
      </c>
      <c r="AB220" s="200">
        <f>(IF(AA220&gt;=$E220,0,IF(AA220=0,0,IF(AA220&lt;$C220,2,IF(AA220&gt;=$C220,1,IF(AA220&lt;=$D220,1))))))</f>
        <v>0</v>
      </c>
      <c r="AC220" s="200">
        <f>'Lab Results - U.S.'!$R$55</f>
        <v>0</v>
      </c>
      <c r="AD220" s="228">
        <f>(IF(AC220&gt;=$E220,0,IF(AC220=0,0,IF(AC220&lt;$C220,2,IF(AC220&gt;=$C220,1,IF(AC220&lt;=$D220,1))))))</f>
        <v>0</v>
      </c>
    </row>
    <row r="221" spans="1:30" ht="15" customHeight="1" x14ac:dyDescent="0.2">
      <c r="A221" s="676" t="s">
        <v>2146</v>
      </c>
      <c r="B221" s="541"/>
      <c r="C221" s="541"/>
      <c r="D221" s="541"/>
      <c r="E221" s="541"/>
      <c r="F221" s="541"/>
      <c r="G221" s="145"/>
      <c r="H221" s="145">
        <f>SUM(H210:H220)/(COUNT(H210:H220)*2)*100</f>
        <v>0</v>
      </c>
      <c r="I221" s="145"/>
      <c r="J221" s="145">
        <f>SUM(J210:J220)/(COUNT(J210:J220)*2)*100</f>
        <v>0</v>
      </c>
      <c r="K221" s="145"/>
      <c r="L221" s="145">
        <f>SUM(L210:L220)/(COUNT(L210:L220)*2)*100</f>
        <v>0</v>
      </c>
      <c r="M221" s="145"/>
      <c r="N221" s="145">
        <f>SUM(N210:N220)/(COUNT(N210:N220)*2)*100</f>
        <v>0</v>
      </c>
      <c r="O221" s="145"/>
      <c r="P221" s="145">
        <f>SUM(P210:P220)/(COUNT(P210:P220)*2)*100</f>
        <v>0</v>
      </c>
      <c r="Q221" s="145"/>
      <c r="R221" s="145">
        <f>SUM(R210:R220)/(COUNT(R210:R220)*2)*100</f>
        <v>0</v>
      </c>
      <c r="S221" s="145"/>
      <c r="T221" s="145">
        <f>SUM(T210:T220)/(COUNT(T210:T220)*2)*100</f>
        <v>0</v>
      </c>
      <c r="U221" s="145"/>
      <c r="V221" s="145">
        <f>SUM(V210:V220)/(COUNT(V210:V220)*2)*100</f>
        <v>0</v>
      </c>
      <c r="W221" s="145"/>
      <c r="X221" s="145">
        <f>SUM(X210:X220)/(COUNT(X210:X220)*2)*100</f>
        <v>0</v>
      </c>
      <c r="Y221" s="145"/>
      <c r="Z221" s="145">
        <f>SUM(Z210:Z220)/(COUNT(Z210:Z220)*2)*100</f>
        <v>0</v>
      </c>
      <c r="AA221" s="145"/>
      <c r="AB221" s="145">
        <f>SUM(AB210:AB220)/(COUNT(AB210:AB220)*2)*100</f>
        <v>0</v>
      </c>
      <c r="AC221" s="145"/>
      <c r="AD221" s="149">
        <f>SUM(AD210:AD220)/(COUNT(AD210:AD220)*2)*100</f>
        <v>0</v>
      </c>
    </row>
    <row r="222" spans="1:30" ht="15" customHeight="1" x14ac:dyDescent="0.2">
      <c r="A222" s="676" t="s">
        <v>2147</v>
      </c>
      <c r="B222" s="541"/>
      <c r="C222" s="541"/>
      <c r="D222" s="541"/>
      <c r="E222" s="541"/>
      <c r="F222" s="541"/>
      <c r="G222" s="145"/>
      <c r="H222" s="145">
        <f>SUMIF(H210:H220,1,H210:H220)/(COUNT(H210:H220)*1)*100</f>
        <v>0</v>
      </c>
      <c r="I222" s="145"/>
      <c r="J222" s="145">
        <f>SUMIF(J210:J220,1,J210:J220)/(COUNT(J210:J220)*1)*100</f>
        <v>0</v>
      </c>
      <c r="K222" s="145"/>
      <c r="L222" s="145">
        <f>SUMIF(L210:L220,1,L210:L220)/(COUNT(L210:L220)*1)*100</f>
        <v>0</v>
      </c>
      <c r="M222" s="145"/>
      <c r="N222" s="145">
        <f>SUMIF(N210:N220,1,N210:N220)/(COUNT(N210:N220)*1)*100</f>
        <v>0</v>
      </c>
      <c r="O222" s="145"/>
      <c r="P222" s="145">
        <f>SUMIF(P210:P220,1,P210:P220)/(COUNT(P210:P220)*1)*100</f>
        <v>0</v>
      </c>
      <c r="Q222" s="145"/>
      <c r="R222" s="145">
        <f>SUMIF(R210:R220,1,R210:R220)/(COUNT(R210:R220)*1)*100</f>
        <v>0</v>
      </c>
      <c r="S222" s="145"/>
      <c r="T222" s="145">
        <f>SUMIF(T210:T220,1,T210:T220)/(COUNT(T210:T220)*1)*100</f>
        <v>0</v>
      </c>
      <c r="U222" s="145"/>
      <c r="V222" s="145">
        <f>SUMIF(V210:V220,1,V210:V220)/(COUNT(V210:V220)*1)*100</f>
        <v>0</v>
      </c>
      <c r="W222" s="145"/>
      <c r="X222" s="145">
        <f>SUMIF(X210:X220,1,X210:X220)/(COUNT(X210:X220)*1)*100</f>
        <v>0</v>
      </c>
      <c r="Y222" s="145"/>
      <c r="Z222" s="145">
        <f>SUMIF(Z210:Z220,1,Z210:Z220)/(COUNT(Z210:Z220)*1)*100</f>
        <v>0</v>
      </c>
      <c r="AA222" s="145"/>
      <c r="AB222" s="145">
        <f>SUMIF(AB210:AB220,1,AB210:AB220)/(COUNT(AB210:AB220)*1)*100</f>
        <v>0</v>
      </c>
      <c r="AC222" s="145"/>
      <c r="AD222" s="149">
        <f>SUMIF(AD210:AD220,1,AD210:AD220)/(COUNT(AD210:AD220)*1)*100</f>
        <v>0</v>
      </c>
    </row>
    <row r="223" spans="1:30" ht="15" customHeight="1" x14ac:dyDescent="0.2">
      <c r="A223" s="676" t="s">
        <v>2148</v>
      </c>
      <c r="B223" s="541"/>
      <c r="C223" s="541"/>
      <c r="D223" s="541"/>
      <c r="E223" s="541"/>
      <c r="F223" s="541"/>
      <c r="G223" s="145"/>
      <c r="H223" s="145">
        <f>SUMIF(H210:H220,2,H210:H220)/(COUNT(H210:H220)*2)*100</f>
        <v>0</v>
      </c>
      <c r="I223" s="145"/>
      <c r="J223" s="145">
        <f>SUMIF(J210:J220,2,J210:J220)/(COUNT(J210:J220)*2)*100</f>
        <v>0</v>
      </c>
      <c r="K223" s="145"/>
      <c r="L223" s="145">
        <f>SUMIF(L210:L220,2,L210:L220)/(COUNT(L210:L220)*2)*100</f>
        <v>0</v>
      </c>
      <c r="M223" s="145"/>
      <c r="N223" s="145">
        <f>SUMIF(N210:N220,2,N210:N220)/(COUNT(N210:N220)*2)*100</f>
        <v>0</v>
      </c>
      <c r="O223" s="145"/>
      <c r="P223" s="145">
        <f>SUMIF(P210:P220,2,P210:P220)/(COUNT(P210:P220)*2)*100</f>
        <v>0</v>
      </c>
      <c r="Q223" s="145"/>
      <c r="R223" s="145">
        <f>SUMIF(R210:R220,2,R210:R220)/(COUNT(R210:R220)*2)*100</f>
        <v>0</v>
      </c>
      <c r="S223" s="145"/>
      <c r="T223" s="145">
        <f>SUMIF(T210:T220,2,T210:T220)/(COUNT(T210:T220)*2)*100</f>
        <v>0</v>
      </c>
      <c r="U223" s="145"/>
      <c r="V223" s="145">
        <f>SUMIF(V210:V220,2,V210:V220)/(COUNT(V210:V220)*2)*100</f>
        <v>0</v>
      </c>
      <c r="W223" s="145"/>
      <c r="X223" s="145">
        <f>SUMIF(X210:X220,2,X210:X220)/(COUNT(X210:X220)*2)*100</f>
        <v>0</v>
      </c>
      <c r="Y223" s="145"/>
      <c r="Z223" s="145">
        <f>SUMIF(Z210:Z220,2,Z210:Z220)/(COUNT(Z210:Z220)*2)*100</f>
        <v>0</v>
      </c>
      <c r="AA223" s="145"/>
      <c r="AB223" s="145">
        <f>SUMIF(AB210:AB220,2,AB210:AB220)/(COUNT(AB210:AB220)*2)*100</f>
        <v>0</v>
      </c>
      <c r="AC223" s="145"/>
      <c r="AD223" s="149">
        <f>SUMIF(AD210:AD220,2,AD210:AD220)/(COUNT(AD210:AD220)*2)*100</f>
        <v>0</v>
      </c>
    </row>
    <row r="224" spans="1:30" ht="15.75" customHeight="1" x14ac:dyDescent="0.2">
      <c r="A224" s="674" t="s">
        <v>2149</v>
      </c>
      <c r="B224" s="541"/>
      <c r="C224" s="541"/>
      <c r="D224" s="541"/>
      <c r="E224" s="541"/>
      <c r="F224" s="541"/>
      <c r="G224" s="541"/>
      <c r="H224" s="541"/>
      <c r="I224" s="541"/>
      <c r="J224" s="541"/>
      <c r="K224" s="541"/>
      <c r="L224" s="541"/>
      <c r="M224" s="541"/>
      <c r="N224" s="541"/>
      <c r="O224" s="541"/>
      <c r="P224" s="541"/>
      <c r="Q224" s="541"/>
      <c r="R224" s="541"/>
      <c r="S224" s="541"/>
      <c r="T224" s="541"/>
      <c r="U224" s="541"/>
      <c r="V224" s="541"/>
      <c r="W224" s="541"/>
      <c r="X224" s="541"/>
      <c r="Y224" s="541"/>
      <c r="Z224" s="541"/>
      <c r="AA224" s="541"/>
      <c r="AB224" s="541"/>
      <c r="AC224" s="541"/>
      <c r="AD224" s="635"/>
    </row>
    <row r="225" spans="1:30" ht="15.75" customHeight="1" x14ac:dyDescent="0.2">
      <c r="A225" s="222" t="s">
        <v>2150</v>
      </c>
      <c r="B225" s="198" t="s">
        <v>2151</v>
      </c>
      <c r="C225" s="199">
        <v>19</v>
      </c>
      <c r="D225" s="199">
        <v>31</v>
      </c>
      <c r="E225" s="199">
        <v>25</v>
      </c>
      <c r="F225" s="199">
        <v>30</v>
      </c>
      <c r="G225" s="200">
        <f>'Lab Results - U.S.'!G19</f>
        <v>0</v>
      </c>
      <c r="H225" s="200">
        <f>(IF(G225&gt;=$E225,0,IF(G225=0,0,IF(G225&lt;$C225,2,IF(G225&gt;=$C225,1,IF(G225&lt;=$D225,1))))))</f>
        <v>0</v>
      </c>
      <c r="I225" s="200">
        <f>'Lab Results - U.S.'!H19</f>
        <v>0</v>
      </c>
      <c r="J225" s="200">
        <f>(IF(I225&gt;=$E225,0,IF(I225=0,0,IF(I225&lt;$C225,2,IF(I225&gt;=$C225,1,IF(I225&lt;=$D225,1))))))</f>
        <v>0</v>
      </c>
      <c r="K225" s="200">
        <f>'Lab Results - U.S.'!I19</f>
        <v>0</v>
      </c>
      <c r="L225" s="200">
        <f>(IF(K225&gt;=$E225,0,IF(K225=0,0,IF(K225&lt;$C225,2,IF(K225&gt;=$C225,1,IF(K225&lt;=$D225,1))))))</f>
        <v>0</v>
      </c>
      <c r="M225" s="200">
        <f>'Lab Results - U.S.'!J19</f>
        <v>0</v>
      </c>
      <c r="N225" s="200">
        <f>(IF(M225&gt;=$E225,0,IF(M225=0,0,IF(M225&lt;$C225,2,IF(M225&gt;=$C225,1,IF(M225&lt;=$D225,1))))))</f>
        <v>0</v>
      </c>
      <c r="O225" s="200">
        <f>'Lab Results - U.S.'!K19</f>
        <v>0</v>
      </c>
      <c r="P225" s="200">
        <f>(IF(O225&gt;=$E225,0,IF(O225=0,0,IF(O225&lt;$C225,2,IF(O225&gt;=$C225,1,IF(O225&lt;=$D225,1))))))</f>
        <v>0</v>
      </c>
      <c r="Q225" s="200">
        <f>'Lab Results - U.S.'!L19</f>
        <v>0</v>
      </c>
      <c r="R225" s="200">
        <f>(IF(Q225&gt;=$E225,0,IF(Q225=0,0,IF(Q225&lt;$C225,2,IF(Q225&gt;=$C225,1,IF(Q225&lt;=$D225,1))))))</f>
        <v>0</v>
      </c>
      <c r="S225" s="200">
        <f>'Lab Results - U.S.'!M19</f>
        <v>0</v>
      </c>
      <c r="T225" s="200">
        <f>(IF(S225&gt;=$E225,0,IF(S225=0,0,IF(S225&lt;$C225,2,IF(S225&gt;=$C225,1,IF(S225&lt;=$D225,1))))))</f>
        <v>0</v>
      </c>
      <c r="U225" s="200">
        <f>'Lab Results - U.S.'!N19</f>
        <v>0</v>
      </c>
      <c r="V225" s="200">
        <f>(IF(U225&gt;=$E225,0,IF(U225=0,0,IF(U225&lt;$C225,2,IF(U225&gt;=$C225,1,IF(U225&lt;=$D225,1))))))</f>
        <v>0</v>
      </c>
      <c r="W225" s="200">
        <f>'Lab Results - U.S.'!O19</f>
        <v>0</v>
      </c>
      <c r="X225" s="200">
        <f>(IF(W225&gt;=$E225,0,IF(W225=0,0,IF(W225&lt;$C225,2,IF(W225&gt;=$C225,1,IF(W225&lt;=$D225,1))))))</f>
        <v>0</v>
      </c>
      <c r="Y225" s="200">
        <f>'Lab Results - U.S.'!P19</f>
        <v>0</v>
      </c>
      <c r="Z225" s="200">
        <f>(IF(Y225&gt;=$E225,0,IF(Y225=0,0,IF(Y225&lt;$C225,2,IF(Y225&gt;=$C225,1,IF(Y225&lt;=$D225,1))))))</f>
        <v>0</v>
      </c>
      <c r="AA225" s="200">
        <f>'Lab Results - U.S.'!Q19</f>
        <v>0</v>
      </c>
      <c r="AB225" s="200">
        <f>(IF(AA225&gt;=$E225,0,IF(AA225=0,0,IF(AA225&lt;$C225,2,IF(AA225&gt;=$C225,1,IF(AA225&lt;=$D225,1))))))</f>
        <v>0</v>
      </c>
      <c r="AC225" s="200">
        <f>'Lab Results - U.S.'!R19</f>
        <v>0</v>
      </c>
      <c r="AD225" s="223">
        <f>(IF(AC225&gt;=$E225,0,IF(AC225=0,0,IF(AC225&lt;$C225,2,IF(AC225&gt;=$C225,1,IF(AC225&lt;=$D225,1))))))</f>
        <v>0</v>
      </c>
    </row>
    <row r="226" spans="1:30" ht="15.75" customHeight="1" x14ac:dyDescent="0.2">
      <c r="A226" s="226" t="s">
        <v>2152</v>
      </c>
      <c r="B226" s="204" t="s">
        <v>2153</v>
      </c>
      <c r="C226" s="205">
        <v>3.5</v>
      </c>
      <c r="D226" s="205">
        <v>5.5</v>
      </c>
      <c r="E226" s="205">
        <v>4</v>
      </c>
      <c r="F226" s="205">
        <v>4.5</v>
      </c>
      <c r="G226" s="206">
        <f>'Lab Results - U.S.'!G17</f>
        <v>0</v>
      </c>
      <c r="H226" s="207">
        <f>(IF(AND(G226&gt;=$E226,G226&lt;=$F226),0,IF(G226=0,0,IF(G226&lt;$C226,0,IF(G226&gt;$D226,2,IF(G226&gt;=$C226,1,IF(G226&lt;=$D226,1)))))))</f>
        <v>0</v>
      </c>
      <c r="I226" s="206">
        <f>'Lab Results - U.S.'!H17</f>
        <v>0</v>
      </c>
      <c r="J226" s="207">
        <f>(IF(AND(I226&gt;=$E226,I226&lt;=$F226),0,IF(I226=0,0,IF(I226&lt;$C226,0,IF(I226&gt;$D226,2,IF(I226&gt;=$C226,1,IF(I226&lt;=$D226,1)))))))</f>
        <v>0</v>
      </c>
      <c r="K226" s="206">
        <f>'Lab Results - U.S.'!I17</f>
        <v>0</v>
      </c>
      <c r="L226" s="207">
        <f>(IF(AND(K226&gt;=$E226,K226&lt;=$F226),0,IF(K226=0,0,IF(K226&lt;$C226,0,IF(K226&gt;$D226,2,IF(K226&gt;=$C226,1,IF(K226&lt;=$D226,1)))))))</f>
        <v>0</v>
      </c>
      <c r="M226" s="206">
        <f>'Lab Results - U.S.'!J17</f>
        <v>0</v>
      </c>
      <c r="N226" s="207">
        <f>(IF(AND(M226&gt;=$E226,M226&lt;=$F226),0,IF(M226=0,0,IF(M226&lt;$C226,0,IF(M226&gt;$D226,2,IF(M226&gt;=$C226,1,IF(M226&lt;=$D226,1)))))))</f>
        <v>0</v>
      </c>
      <c r="O226" s="206">
        <f>'Lab Results - U.S.'!K17</f>
        <v>0</v>
      </c>
      <c r="P226" s="207">
        <f>(IF(AND(O226&gt;=$E226,O226&lt;=$F226),0,IF(O226=0,0,IF(O226&lt;$C226,0,IF(O226&gt;$D226,2,IF(O226&gt;=$C226,1,IF(O226&lt;=$D226,1)))))))</f>
        <v>0</v>
      </c>
      <c r="Q226" s="206">
        <f>'Lab Results - U.S.'!L17</f>
        <v>0</v>
      </c>
      <c r="R226" s="207">
        <f>(IF(AND(Q226&gt;=$E226,Q226&lt;=$F226),0,IF(Q226=0,0,IF(Q226&lt;$C226,0,IF(Q226&gt;$D226,2,IF(Q226&gt;=$C226,1,IF(Q226&lt;=$D226,1)))))))</f>
        <v>0</v>
      </c>
      <c r="S226" s="206">
        <f>'Lab Results - U.S.'!M17</f>
        <v>0</v>
      </c>
      <c r="T226" s="207">
        <f>(IF(AND(S226&gt;=$E226,S226&lt;=$F226),0,IF(S226=0,0,IF(S226&lt;$C226,0,IF(S226&gt;$D226,2,IF(S226&gt;=$C226,1,IF(S226&lt;=$D226,1)))))))</f>
        <v>0</v>
      </c>
      <c r="U226" s="206">
        <f>'Lab Results - U.S.'!N17</f>
        <v>0</v>
      </c>
      <c r="V226" s="207">
        <f>(IF(AND(U226&gt;=$E226,U226&lt;=$F226),0,IF(U226=0,0,IF(U226&lt;$C226,0,IF(U226&gt;$D226,2,IF(U226&gt;=$C226,1,IF(U226&lt;=$D226,1)))))))</f>
        <v>0</v>
      </c>
      <c r="W226" s="206">
        <f>'Lab Results - U.S.'!O17</f>
        <v>0</v>
      </c>
      <c r="X226" s="207">
        <f>(IF(AND(W226&gt;=$E226,W226&lt;=$F226),0,IF(W226=0,0,IF(W226&lt;$C226,0,IF(W226&gt;$D226,2,IF(W226&gt;=$C226,1,IF(W226&lt;=$D226,1)))))))</f>
        <v>0</v>
      </c>
      <c r="Y226" s="206">
        <f>'Lab Results - U.S.'!P17</f>
        <v>0</v>
      </c>
      <c r="Z226" s="207">
        <f>(IF(AND(Y226&gt;=$E226,Y226&lt;=$F226),0,IF(Y226=0,0,IF(Y226&lt;$C226,0,IF(Y226&gt;$D226,2,IF(Y226&gt;=$C226,1,IF(Y226&lt;=$D226,1)))))))</f>
        <v>0</v>
      </c>
      <c r="AA226" s="206">
        <f>'Lab Results - U.S.'!Q17</f>
        <v>0</v>
      </c>
      <c r="AB226" s="207">
        <f>(IF(AND(AA226&gt;=$E226,AA226&lt;=$F226),0,IF(AA226=0,0,IF(AA226&lt;$C226,0,IF(AA226&gt;$D226,2,IF(AA226&gt;=$C226,1,IF(AA226&lt;=$D226,1)))))))</f>
        <v>0</v>
      </c>
      <c r="AC226" s="206">
        <f>'Lab Results - U.S.'!R17</f>
        <v>0</v>
      </c>
      <c r="AD226" s="227">
        <f>(IF(AND(AC226&gt;=$E226,AC226&lt;=$F226),0,IF(AC226=0,0,IF(AC226&lt;$C226,0,IF(AC226&gt;$D226,2,IF(AC226&gt;=$C226,1,IF(AC226&lt;=$D226,1)))))))</f>
        <v>0</v>
      </c>
    </row>
    <row r="227" spans="1:30" ht="16.5" customHeight="1" x14ac:dyDescent="0.2">
      <c r="A227" s="226" t="s">
        <v>2154</v>
      </c>
      <c r="B227" s="204" t="s">
        <v>2155</v>
      </c>
      <c r="C227" s="205">
        <v>99</v>
      </c>
      <c r="D227" s="205">
        <v>111</v>
      </c>
      <c r="E227" s="205">
        <v>100</v>
      </c>
      <c r="F227" s="205">
        <v>106</v>
      </c>
      <c r="G227" s="206">
        <f>'Lab Results - U.S.'!G18</f>
        <v>0</v>
      </c>
      <c r="H227" s="207">
        <f>(IF(AND(G227&gt;=$E227,G227&lt;=$F227),0,IF(G227=0,0,IF(G227&lt;$C227,0,IF(G227&gt;$D227,2,IF(G227&gt;=$C227,1,IF(G227&lt;=$D227,1)))))))</f>
        <v>0</v>
      </c>
      <c r="I227" s="206">
        <f>'Lab Results - U.S.'!H18</f>
        <v>0</v>
      </c>
      <c r="J227" s="207">
        <f>(IF(AND(I227&gt;=$E227,I227&lt;=$F227),0,IF(I227=0,0,IF(I227&lt;$C227,0,IF(I227&gt;$D227,2,IF(I227&gt;=$C227,1,IF(I227&lt;=$D227,1)))))))</f>
        <v>0</v>
      </c>
      <c r="K227" s="206">
        <f>'Lab Results - U.S.'!I18</f>
        <v>0</v>
      </c>
      <c r="L227" s="207">
        <f>(IF(AND(K227&gt;=$E227,K227&lt;=$F227),0,IF(K227=0,0,IF(K227&lt;$C227,0,IF(K227&gt;$D227,2,IF(K227&gt;=$C227,1,IF(K227&lt;=$D227,1)))))))</f>
        <v>0</v>
      </c>
      <c r="M227" s="206">
        <f>'Lab Results - U.S.'!J18</f>
        <v>0</v>
      </c>
      <c r="N227" s="207">
        <f>(IF(AND(M227&gt;=$E227,M227&lt;=$F227),0,IF(M227=0,0,IF(M227&lt;$C227,0,IF(M227&gt;$D227,2,IF(M227&gt;=$C227,1,IF(M227&lt;=$D227,1)))))))</f>
        <v>0</v>
      </c>
      <c r="O227" s="206">
        <f>'Lab Results - U.S.'!K18</f>
        <v>0</v>
      </c>
      <c r="P227" s="207">
        <f>(IF(AND(O227&gt;=$E227,O227&lt;=$F227),0,IF(O227=0,0,IF(O227&lt;$C227,0,IF(O227&gt;$D227,2,IF(O227&gt;=$C227,1,IF(O227&lt;=$D227,1)))))))</f>
        <v>0</v>
      </c>
      <c r="Q227" s="206">
        <f>'Lab Results - U.S.'!L18</f>
        <v>0</v>
      </c>
      <c r="R227" s="207">
        <f>(IF(AND(Q227&gt;=$E227,Q227&lt;=$F227),0,IF(Q227=0,0,IF(Q227&lt;$C227,0,IF(Q227&gt;$D227,2,IF(Q227&gt;=$C227,1,IF(Q227&lt;=$D227,1)))))))</f>
        <v>0</v>
      </c>
      <c r="S227" s="206">
        <f>'Lab Results - U.S.'!M18</f>
        <v>0</v>
      </c>
      <c r="T227" s="207">
        <f>(IF(AND(S227&gt;=$E227,S227&lt;=$F227),0,IF(S227=0,0,IF(S227&lt;$C227,0,IF(S227&gt;$D227,2,IF(S227&gt;=$C227,1,IF(S227&lt;=$D227,1)))))))</f>
        <v>0</v>
      </c>
      <c r="U227" s="206">
        <f>'Lab Results - U.S.'!N18</f>
        <v>0</v>
      </c>
      <c r="V227" s="207">
        <f>(IF(AND(U227&gt;=$E227,U227&lt;=$F227),0,IF(U227=0,0,IF(U227&lt;$C227,0,IF(U227&gt;$D227,2,IF(U227&gt;=$C227,1,IF(U227&lt;=$D227,1)))))))</f>
        <v>0</v>
      </c>
      <c r="W227" s="206">
        <f>'Lab Results - U.S.'!O18</f>
        <v>0</v>
      </c>
      <c r="X227" s="207">
        <f>(IF(AND(W227&gt;=$E227,W227&lt;=$F227),0,IF(W227=0,0,IF(W227&lt;$C227,0,IF(W227&gt;$D227,2,IF(W227&gt;=$C227,1,IF(W227&lt;=$D227,1)))))))</f>
        <v>0</v>
      </c>
      <c r="Y227" s="206">
        <f>'Lab Results - U.S.'!P18</f>
        <v>0</v>
      </c>
      <c r="Z227" s="207">
        <f>(IF(AND(Y227&gt;=$E227,Y227&lt;=$F227),0,IF(Y227=0,0,IF(Y227&lt;$C227,0,IF(Y227&gt;$D227,2,IF(Y227&gt;=$C227,1,IF(Y227&lt;=$D227,1)))))))</f>
        <v>0</v>
      </c>
      <c r="AA227" s="206">
        <f>'Lab Results - U.S.'!Q18</f>
        <v>0</v>
      </c>
      <c r="AB227" s="207">
        <f>(IF(AND(AA227&gt;=$E227,AA227&lt;=$F227),0,IF(AA227=0,0,IF(AA227&lt;$C227,0,IF(AA227&gt;$D227,2,IF(AA227&gt;=$C227,1,IF(AA227&lt;=$D227,1)))))))</f>
        <v>0</v>
      </c>
      <c r="AC227" s="206">
        <f>'Lab Results - U.S.'!R18</f>
        <v>0</v>
      </c>
      <c r="AD227" s="227">
        <f>(IF(AND(AC227&gt;=$E227,AC227&lt;=$F227),0,IF(AC227=0,0,IF(AC227&lt;$C227,0,IF(AC227&gt;$D227,2,IF(AC227&gt;=$C227,1,IF(AC227&lt;=$D227,1)))))))</f>
        <v>0</v>
      </c>
    </row>
    <row r="228" spans="1:30" ht="15" customHeight="1" x14ac:dyDescent="0.2">
      <c r="A228" s="676" t="s">
        <v>2156</v>
      </c>
      <c r="B228" s="541"/>
      <c r="C228" s="541"/>
      <c r="D228" s="541"/>
      <c r="E228" s="541"/>
      <c r="F228" s="541"/>
      <c r="G228" s="145"/>
      <c r="H228" s="145">
        <f>SUM(H225:H227)/(COUNT(H225:H227)*2)*100</f>
        <v>0</v>
      </c>
      <c r="I228" s="145"/>
      <c r="J228" s="145">
        <f>SUM(J225:J227)/(COUNT(J225:J227)*2)*100</f>
        <v>0</v>
      </c>
      <c r="K228" s="145"/>
      <c r="L228" s="145">
        <f>SUM(L225:L227)/(COUNT(L225:L227)*2)*100</f>
        <v>0</v>
      </c>
      <c r="M228" s="145"/>
      <c r="N228" s="145">
        <f>SUM(N225:N227)/(COUNT(N225:N227)*2)*100</f>
        <v>0</v>
      </c>
      <c r="O228" s="145"/>
      <c r="P228" s="145">
        <f>SUM(P225:P227)/(COUNT(P225:P227)*2)*100</f>
        <v>0</v>
      </c>
      <c r="Q228" s="145"/>
      <c r="R228" s="145">
        <f>SUM(R225:R227)/(COUNT(R225:R227)*2)*100</f>
        <v>0</v>
      </c>
      <c r="S228" s="145"/>
      <c r="T228" s="145">
        <f>SUM(T225:T227)/(COUNT(T225:T227)*2)*100</f>
        <v>0</v>
      </c>
      <c r="U228" s="145"/>
      <c r="V228" s="145">
        <f>SUM(V225:V227)/(COUNT(V225:V227)*2)*100</f>
        <v>0</v>
      </c>
      <c r="W228" s="145"/>
      <c r="X228" s="145">
        <f>SUM(X225:X227)/(COUNT(X225:X227)*2)*100</f>
        <v>0</v>
      </c>
      <c r="Y228" s="145"/>
      <c r="Z228" s="145">
        <f>SUM(Z225:Z227)/(COUNT(Z225:Z227)*2)*100</f>
        <v>0</v>
      </c>
      <c r="AA228" s="145"/>
      <c r="AB228" s="145">
        <f>SUM(AB225:AB227)/(COUNT(AB225:AB227)*2)*100</f>
        <v>0</v>
      </c>
      <c r="AC228" s="145"/>
      <c r="AD228" s="149">
        <f>SUM(AD225:AD227)/(COUNT(AD225:AD227)*2)*100</f>
        <v>0</v>
      </c>
    </row>
    <row r="229" spans="1:30" ht="15" customHeight="1" x14ac:dyDescent="0.2">
      <c r="A229" s="676" t="s">
        <v>2157</v>
      </c>
      <c r="B229" s="541"/>
      <c r="C229" s="541"/>
      <c r="D229" s="541"/>
      <c r="E229" s="541"/>
      <c r="F229" s="541"/>
      <c r="G229" s="145"/>
      <c r="H229" s="145">
        <f>SUMIF(H225:H227,1,H225:H227)/(COUNT(H225:H227)*1)*100</f>
        <v>0</v>
      </c>
      <c r="I229" s="145"/>
      <c r="J229" s="145">
        <f>SUMIF(J225:J227,1,J225:J227)/(COUNT(J225:J227)*1)*100</f>
        <v>0</v>
      </c>
      <c r="K229" s="145"/>
      <c r="L229" s="145">
        <f>SUMIF(L225:L227,1,L225:L227)/(COUNT(L225:L227)*1)*100</f>
        <v>0</v>
      </c>
      <c r="M229" s="145"/>
      <c r="N229" s="145">
        <f>SUMIF(N225:N227,1,N225:N227)/(COUNT(N225:N227)*1)*100</f>
        <v>0</v>
      </c>
      <c r="O229" s="145"/>
      <c r="P229" s="145">
        <f>SUMIF(P225:P227,1,P225:P227)/(COUNT(P225:P227)*1)*100</f>
        <v>0</v>
      </c>
      <c r="Q229" s="145"/>
      <c r="R229" s="145">
        <f>SUMIF(R225:R227,1,R225:R227)/(COUNT(R225:R227)*1)*100</f>
        <v>0</v>
      </c>
      <c r="S229" s="145"/>
      <c r="T229" s="145">
        <f>SUMIF(T225:T227,1,T225:T227)/(COUNT(T225:T227)*1)*100</f>
        <v>0</v>
      </c>
      <c r="U229" s="145"/>
      <c r="V229" s="145">
        <f>SUMIF(V225:V227,1,V225:V227)/(COUNT(V225:V227)*1)*100</f>
        <v>0</v>
      </c>
      <c r="W229" s="145"/>
      <c r="X229" s="145">
        <f>SUMIF(X225:X227,1,X225:X227)/(COUNT(X225:X227)*1)*100</f>
        <v>0</v>
      </c>
      <c r="Y229" s="145"/>
      <c r="Z229" s="145">
        <f>SUMIF(Z225:Z227,1,Z225:Z227)/(COUNT(Z225:Z227)*1)*100</f>
        <v>0</v>
      </c>
      <c r="AA229" s="145"/>
      <c r="AB229" s="145">
        <f>SUMIF(AB225:AB227,1,AB225:AB227)/(COUNT(AB225:AB227)*1)*100</f>
        <v>0</v>
      </c>
      <c r="AC229" s="145"/>
      <c r="AD229" s="149">
        <f>SUMIF(AD225:AD227,1,AD225:AD227)/(COUNT(AD225:AD227)*1)*100</f>
        <v>0</v>
      </c>
    </row>
    <row r="230" spans="1:30" ht="15" customHeight="1" x14ac:dyDescent="0.2">
      <c r="A230" s="676" t="s">
        <v>2158</v>
      </c>
      <c r="B230" s="541"/>
      <c r="C230" s="541"/>
      <c r="D230" s="541"/>
      <c r="E230" s="541"/>
      <c r="F230" s="541"/>
      <c r="G230" s="145"/>
      <c r="H230" s="145">
        <f>SUMIF(H225:H227,2,H225:H227)/(COUNT(H225:H227)*2)*100</f>
        <v>0</v>
      </c>
      <c r="I230" s="145"/>
      <c r="J230" s="145">
        <f>SUMIF(J225:J227,2,J225:J227)/(COUNT(J225:J227)*2)*100</f>
        <v>0</v>
      </c>
      <c r="K230" s="145"/>
      <c r="L230" s="145">
        <f>SUMIF(L225:L227,2,L225:L227)/(COUNT(L225:L227)*2)*100</f>
        <v>0</v>
      </c>
      <c r="M230" s="145"/>
      <c r="N230" s="145">
        <f>SUMIF(N225:N227,2,N225:N227)/(COUNT(N225:N227)*2)*100</f>
        <v>0</v>
      </c>
      <c r="O230" s="145"/>
      <c r="P230" s="145">
        <f>SUMIF(P225:P227,2,P225:P227)/(COUNT(P225:P227)*2)*100</f>
        <v>0</v>
      </c>
      <c r="Q230" s="145"/>
      <c r="R230" s="145">
        <f>SUMIF(R225:R227,2,R225:R227)/(COUNT(R225:R227)*2)*100</f>
        <v>0</v>
      </c>
      <c r="S230" s="145"/>
      <c r="T230" s="145">
        <f>SUMIF(T225:T227,2,T225:T227)/(COUNT(T225:T227)*2)*100</f>
        <v>0</v>
      </c>
      <c r="U230" s="145"/>
      <c r="V230" s="145">
        <f>SUMIF(V225:V227,2,V225:V227)/(COUNT(V225:V227)*2)*100</f>
        <v>0</v>
      </c>
      <c r="W230" s="145"/>
      <c r="X230" s="145">
        <f>SUMIF(X225:X227,2,X225:X227)/(COUNT(X225:X227)*2)*100</f>
        <v>0</v>
      </c>
      <c r="Y230" s="145"/>
      <c r="Z230" s="145">
        <f>SUMIF(Z225:Z227,2,Z225:Z227)/(COUNT(Z225:Z227)*2)*100</f>
        <v>0</v>
      </c>
      <c r="AA230" s="145"/>
      <c r="AB230" s="145">
        <f>SUMIF(AB225:AB227,2,AB225:AB227)/(COUNT(AB225:AB227)*2)*100</f>
        <v>0</v>
      </c>
      <c r="AC230" s="145"/>
      <c r="AD230" s="149">
        <f>SUMIF(AD225:AD227,2,AD225:AD227)/(COUNT(AD225:AD227)*2)*100</f>
        <v>0</v>
      </c>
    </row>
    <row r="231" spans="1:30" ht="15.75" customHeight="1" x14ac:dyDescent="0.2">
      <c r="A231" s="674" t="s">
        <v>2159</v>
      </c>
      <c r="B231" s="541"/>
      <c r="C231" s="541"/>
      <c r="D231" s="541"/>
      <c r="E231" s="541"/>
      <c r="F231" s="541"/>
      <c r="G231" s="541"/>
      <c r="H231" s="541"/>
      <c r="I231" s="541"/>
      <c r="J231" s="541"/>
      <c r="K231" s="541"/>
      <c r="L231" s="541"/>
      <c r="M231" s="541"/>
      <c r="N231" s="541"/>
      <c r="O231" s="541"/>
      <c r="P231" s="541"/>
      <c r="Q231" s="541"/>
      <c r="R231" s="541"/>
      <c r="S231" s="541"/>
      <c r="T231" s="541"/>
      <c r="U231" s="541"/>
      <c r="V231" s="541"/>
      <c r="W231" s="541"/>
      <c r="X231" s="541"/>
      <c r="Y231" s="541"/>
      <c r="Z231" s="541"/>
      <c r="AA231" s="541"/>
      <c r="AB231" s="541"/>
      <c r="AC231" s="541"/>
      <c r="AD231" s="635"/>
    </row>
    <row r="232" spans="1:30" ht="15.75" customHeight="1" x14ac:dyDescent="0.2">
      <c r="A232" s="226" t="s">
        <v>2160</v>
      </c>
      <c r="B232" s="204" t="s">
        <v>2161</v>
      </c>
      <c r="C232" s="205">
        <v>19</v>
      </c>
      <c r="D232" s="205">
        <v>31</v>
      </c>
      <c r="E232" s="205">
        <v>25</v>
      </c>
      <c r="F232" s="205">
        <v>30</v>
      </c>
      <c r="G232" s="206">
        <f>'Lab Results - U.S.'!G19</f>
        <v>0</v>
      </c>
      <c r="H232" s="207">
        <f>(IF(AND(G232&gt;=$E232,G232&lt;=$F232),0,IF(G232=0,0,IF(G232&lt;$C232,0,IF(G232&gt;$D232,2,IF(G232&gt;=$C232,1,IF(G232&lt;=$D232,1)))))))</f>
        <v>0</v>
      </c>
      <c r="I232" s="206">
        <f>'Lab Results - U.S.'!H19</f>
        <v>0</v>
      </c>
      <c r="J232" s="207">
        <f>(IF(AND(I232&gt;=$E232,I232&lt;=$F232),0,IF(I232=0,0,IF(I232&lt;$C232,0,IF(I232&gt;$D232,2,IF(I232&gt;=$C232,1,IF(I232&lt;=$D232,1)))))))</f>
        <v>0</v>
      </c>
      <c r="K232" s="206">
        <f>'Lab Results - U.S.'!I19</f>
        <v>0</v>
      </c>
      <c r="L232" s="207">
        <f>(IF(AND(K232&gt;=$E232,K232&lt;=$F232),0,IF(K232=0,0,IF(K232&lt;$C232,0,IF(K232&gt;$D232,2,IF(K232&gt;=$C232,1,IF(K232&lt;=$D232,1)))))))</f>
        <v>0</v>
      </c>
      <c r="M232" s="206">
        <f>'Lab Results - U.S.'!J19</f>
        <v>0</v>
      </c>
      <c r="N232" s="207">
        <f>(IF(AND(M232&gt;=$E232,M232&lt;=$F232),0,IF(M232=0,0,IF(M232&lt;$C232,0,IF(M232&gt;$D232,2,IF(M232&gt;=$C232,1,IF(M232&lt;=$D232,1)))))))</f>
        <v>0</v>
      </c>
      <c r="O232" s="206">
        <f>'Lab Results - U.S.'!K19</f>
        <v>0</v>
      </c>
      <c r="P232" s="207">
        <f>(IF(AND(O232&gt;=$E232,O232&lt;=$F232),0,IF(O232=0,0,IF(O232&lt;$C232,0,IF(O232&gt;$D232,2,IF(O232&gt;=$C232,1,IF(O232&lt;=$D232,1)))))))</f>
        <v>0</v>
      </c>
      <c r="Q232" s="206">
        <f>'Lab Results - U.S.'!L19</f>
        <v>0</v>
      </c>
      <c r="R232" s="207">
        <f>(IF(AND(Q232&gt;=$E232,Q232&lt;=$F232),0,IF(Q232=0,0,IF(Q232&lt;$C232,0,IF(Q232&gt;$D232,2,IF(Q232&gt;=$C232,1,IF(Q232&lt;=$D232,1)))))))</f>
        <v>0</v>
      </c>
      <c r="S232" s="206">
        <f>'Lab Results - U.S.'!M19</f>
        <v>0</v>
      </c>
      <c r="T232" s="207">
        <f>(IF(AND(S232&gt;=$E232,S232&lt;=$F232),0,IF(S232=0,0,IF(S232&lt;$C232,0,IF(S232&gt;$D232,2,IF(S232&gt;=$C232,1,IF(S232&lt;=$D232,1)))))))</f>
        <v>0</v>
      </c>
      <c r="U232" s="206">
        <f>'Lab Results - U.S.'!N19</f>
        <v>0</v>
      </c>
      <c r="V232" s="207">
        <f>(IF(AND(U232&gt;=$E232,U232&lt;=$F232),0,IF(U232=0,0,IF(U232&lt;$C232,0,IF(U232&gt;$D232,2,IF(U232&gt;=$C232,1,IF(U232&lt;=$D232,1)))))))</f>
        <v>0</v>
      </c>
      <c r="W232" s="206">
        <f>'Lab Results - U.S.'!O19</f>
        <v>0</v>
      </c>
      <c r="X232" s="207">
        <f>(IF(AND(W232&gt;=$E232,W232&lt;=$F232),0,IF(W232=0,0,IF(W232&lt;$C232,0,IF(W232&gt;$D232,2,IF(W232&gt;=$C232,1,IF(W232&lt;=$D232,1)))))))</f>
        <v>0</v>
      </c>
      <c r="Y232" s="206">
        <f>'Lab Results - U.S.'!P19</f>
        <v>0</v>
      </c>
      <c r="Z232" s="207">
        <f>(IF(AND(Y232&gt;=$E232,Y232&lt;=$F232),0,IF(Y232=0,0,IF(Y232&lt;$C232,0,IF(Y232&gt;$D232,2,IF(Y232&gt;=$C232,1,IF(Y232&lt;=$D232,1)))))))</f>
        <v>0</v>
      </c>
      <c r="AA232" s="206">
        <f>'Lab Results - U.S.'!Q19</f>
        <v>0</v>
      </c>
      <c r="AB232" s="207">
        <f>(IF(AND(AA232&gt;=$E232,AA232&lt;=$F232),0,IF(AA232=0,0,IF(AA232&lt;$C232,0,IF(AA232&gt;$D232,2,IF(AA232&gt;=$C232,1,IF(AA232&lt;=$D232,1)))))))</f>
        <v>0</v>
      </c>
      <c r="AC232" s="206">
        <f>'Lab Results - U.S.'!R19</f>
        <v>0</v>
      </c>
      <c r="AD232" s="227">
        <f>(IF(AND(AC232&gt;=$E232,AC232&lt;=$F232),0,IF(AC232=0,0,IF(AC232&lt;$C232,0,IF(AC232&gt;$D232,2,IF(AC232&gt;=$C232,1,IF(AC232&lt;=$D232,1)))))))</f>
        <v>0</v>
      </c>
    </row>
    <row r="233" spans="1:30" ht="16.5" customHeight="1" x14ac:dyDescent="0.2">
      <c r="A233" s="222" t="s">
        <v>2162</v>
      </c>
      <c r="B233" s="198" t="s">
        <v>2163</v>
      </c>
      <c r="C233" s="199">
        <v>99</v>
      </c>
      <c r="D233" s="199">
        <v>111</v>
      </c>
      <c r="E233" s="199">
        <v>100</v>
      </c>
      <c r="F233" s="199">
        <v>106</v>
      </c>
      <c r="G233" s="200">
        <f>'Lab Results - U.S.'!G18</f>
        <v>0</v>
      </c>
      <c r="H233" s="200">
        <f>(IF(G233&gt;=$E233,0,IF(G233=0,0,IF(G233&lt;$C233,2,IF(G233&gt;=$C233,1,IF(G233&lt;=$D233,1))))))</f>
        <v>0</v>
      </c>
      <c r="I233" s="200">
        <f>'Lab Results - U.S.'!H18</f>
        <v>0</v>
      </c>
      <c r="J233" s="200">
        <f>(IF(I233&gt;=$E233,0,IF(I233=0,0,IF(I233&lt;$C233,2,IF(I233&gt;=$C233,1,IF(I233&lt;=$D233,1))))))</f>
        <v>0</v>
      </c>
      <c r="K233" s="200">
        <f>'Lab Results - U.S.'!I18</f>
        <v>0</v>
      </c>
      <c r="L233" s="200">
        <f>(IF(K233&gt;=$E233,0,IF(K233=0,0,IF(K233&lt;$C233,2,IF(K233&gt;=$C233,1,IF(K233&lt;=$D233,1))))))</f>
        <v>0</v>
      </c>
      <c r="M233" s="200">
        <f>'Lab Results - U.S.'!J18</f>
        <v>0</v>
      </c>
      <c r="N233" s="200">
        <f>(IF(M233&gt;=$E233,0,IF(M233=0,0,IF(M233&lt;$C233,2,IF(M233&gt;=$C233,1,IF(M233&lt;=$D233,1))))))</f>
        <v>0</v>
      </c>
      <c r="O233" s="200">
        <f>'Lab Results - U.S.'!K18</f>
        <v>0</v>
      </c>
      <c r="P233" s="200">
        <f>(IF(O233&gt;=$E233,0,IF(O233=0,0,IF(O233&lt;$C233,2,IF(O233&gt;=$C233,1,IF(O233&lt;=$D233,1))))))</f>
        <v>0</v>
      </c>
      <c r="Q233" s="200">
        <f>'Lab Results - U.S.'!L18</f>
        <v>0</v>
      </c>
      <c r="R233" s="200">
        <f>(IF(Q233&gt;=$E233,0,IF(Q233=0,0,IF(Q233&lt;$C233,2,IF(Q233&gt;=$C233,1,IF(Q233&lt;=$D233,1))))))</f>
        <v>0</v>
      </c>
      <c r="S233" s="200">
        <f>'Lab Results - U.S.'!M18</f>
        <v>0</v>
      </c>
      <c r="T233" s="200">
        <f>(IF(S233&gt;=$E233,0,IF(S233=0,0,IF(S233&lt;$C233,2,IF(S233&gt;=$C233,1,IF(S233&lt;=$D233,1))))))</f>
        <v>0</v>
      </c>
      <c r="U233" s="200">
        <f>'Lab Results - U.S.'!N18</f>
        <v>0</v>
      </c>
      <c r="V233" s="200">
        <f>(IF(U233&gt;=$E233,0,IF(U233=0,0,IF(U233&lt;$C233,2,IF(U233&gt;=$C233,1,IF(U233&lt;=$D233,1))))))</f>
        <v>0</v>
      </c>
      <c r="W233" s="200">
        <f>'Lab Results - U.S.'!O18</f>
        <v>0</v>
      </c>
      <c r="X233" s="200">
        <f>(IF(W233&gt;=$E233,0,IF(W233=0,0,IF(W233&lt;$C233,2,IF(W233&gt;=$C233,1,IF(W233&lt;=$D233,1))))))</f>
        <v>0</v>
      </c>
      <c r="Y233" s="200">
        <f>'Lab Results - U.S.'!P18</f>
        <v>0</v>
      </c>
      <c r="Z233" s="200">
        <f>(IF(Y233&gt;=$E233,0,IF(Y233=0,0,IF(Y233&lt;$C233,2,IF(Y233&gt;=$C233,1,IF(Y233&lt;=$D233,1))))))</f>
        <v>0</v>
      </c>
      <c r="AA233" s="200">
        <f>'Lab Results - U.S.'!Q18</f>
        <v>0</v>
      </c>
      <c r="AB233" s="200">
        <f>(IF(AA233&gt;=$E233,0,IF(AA233=0,0,IF(AA233&lt;$C233,2,IF(AA233&gt;=$C233,1,IF(AA233&lt;=$D233,1))))))</f>
        <v>0</v>
      </c>
      <c r="AC233" s="200">
        <f>'Lab Results - U.S.'!R18</f>
        <v>0</v>
      </c>
      <c r="AD233" s="223">
        <f>(IF(AC233&gt;=$E233,0,IF(AC233=0,0,IF(AC233&lt;$C233,2,IF(AC233&gt;=$C233,1,IF(AC233&lt;=$D233,1))))))</f>
        <v>0</v>
      </c>
    </row>
    <row r="234" spans="1:30" ht="15" customHeight="1" x14ac:dyDescent="0.2">
      <c r="A234" s="676" t="s">
        <v>2164</v>
      </c>
      <c r="B234" s="541"/>
      <c r="C234" s="541"/>
      <c r="D234" s="541"/>
      <c r="E234" s="541"/>
      <c r="F234" s="541"/>
      <c r="G234" s="145"/>
      <c r="H234" s="145">
        <f>SUM(H232:H233)/(COUNT(H232:H233)*2)*100</f>
        <v>0</v>
      </c>
      <c r="I234" s="145"/>
      <c r="J234" s="145">
        <f>SUM(J232:J233)/(COUNT(J232:J233)*2)*100</f>
        <v>0</v>
      </c>
      <c r="K234" s="145"/>
      <c r="L234" s="145">
        <f>SUM(L232:L233)/(COUNT(L232:L233)*2)*100</f>
        <v>0</v>
      </c>
      <c r="M234" s="145"/>
      <c r="N234" s="145">
        <f>SUM(N232:N233)/(COUNT(N232:N233)*2)*100</f>
        <v>0</v>
      </c>
      <c r="O234" s="145"/>
      <c r="P234" s="145">
        <f>SUM(P232:P233)/(COUNT(P232:P233)*2)*100</f>
        <v>0</v>
      </c>
      <c r="Q234" s="145"/>
      <c r="R234" s="145">
        <f>SUM(R232:R233)/(COUNT(R232:R233)*2)*100</f>
        <v>0</v>
      </c>
      <c r="S234" s="145"/>
      <c r="T234" s="145">
        <f>SUM(T232:T233)/(COUNT(T232:T233)*2)*100</f>
        <v>0</v>
      </c>
      <c r="U234" s="145"/>
      <c r="V234" s="145">
        <f>SUM(V232:V233)/(COUNT(V232:V233)*2)*100</f>
        <v>0</v>
      </c>
      <c r="W234" s="145"/>
      <c r="X234" s="145">
        <f>SUM(X232:X233)/(COUNT(X232:X233)*2)*100</f>
        <v>0</v>
      </c>
      <c r="Y234" s="145"/>
      <c r="Z234" s="145">
        <f>SUM(Z232:Z233)/(COUNT(Z232:Z233)*2)*100</f>
        <v>0</v>
      </c>
      <c r="AA234" s="145"/>
      <c r="AB234" s="145">
        <f>SUM(AB232:AB233)/(COUNT(AB232:AB233)*2)*100</f>
        <v>0</v>
      </c>
      <c r="AC234" s="145"/>
      <c r="AD234" s="149">
        <f>SUM(AD232:AD233)/(COUNT(AD232:AD233)*2)*100</f>
        <v>0</v>
      </c>
    </row>
    <row r="235" spans="1:30" ht="15" customHeight="1" x14ac:dyDescent="0.2">
      <c r="A235" s="676" t="s">
        <v>2165</v>
      </c>
      <c r="B235" s="541"/>
      <c r="C235" s="541"/>
      <c r="D235" s="541"/>
      <c r="E235" s="541"/>
      <c r="F235" s="541"/>
      <c r="G235" s="145"/>
      <c r="H235" s="145">
        <f>SUMIF(H232:H233,1,H232:H233)/(COUNT(H232:H233)*1)*100</f>
        <v>0</v>
      </c>
      <c r="I235" s="145"/>
      <c r="J235" s="145">
        <f>SUMIF(J232:J233,1,J232:J233)/(COUNT(J232:J233)*1)*100</f>
        <v>0</v>
      </c>
      <c r="K235" s="145"/>
      <c r="L235" s="145">
        <f>SUMIF(L232:L233,1,L232:L233)/(COUNT(L232:L233)*1)*100</f>
        <v>0</v>
      </c>
      <c r="M235" s="145"/>
      <c r="N235" s="145">
        <f>SUMIF(N232:N233,1,N232:N233)/(COUNT(N232:N233)*1)*100</f>
        <v>0</v>
      </c>
      <c r="O235" s="145"/>
      <c r="P235" s="145">
        <f>SUMIF(P232:P233,1,P232:P233)/(COUNT(P232:P233)*1)*100</f>
        <v>0</v>
      </c>
      <c r="Q235" s="145"/>
      <c r="R235" s="145">
        <f>SUMIF(R232:R233,1,R232:R233)/(COUNT(R232:R233)*1)*100</f>
        <v>0</v>
      </c>
      <c r="S235" s="145"/>
      <c r="T235" s="145">
        <f>SUMIF(T232:T233,1,T232:T233)/(COUNT(T232:T233)*1)*100</f>
        <v>0</v>
      </c>
      <c r="U235" s="145"/>
      <c r="V235" s="145">
        <f>SUMIF(V232:V233,1,V232:V233)/(COUNT(V232:V233)*1)*100</f>
        <v>0</v>
      </c>
      <c r="W235" s="145"/>
      <c r="X235" s="145">
        <f>SUMIF(X232:X233,1,X232:X233)/(COUNT(X232:X233)*1)*100</f>
        <v>0</v>
      </c>
      <c r="Y235" s="145"/>
      <c r="Z235" s="145">
        <f>SUMIF(Z232:Z233,1,Z232:Z233)/(COUNT(Z232:Z233)*1)*100</f>
        <v>0</v>
      </c>
      <c r="AA235" s="145"/>
      <c r="AB235" s="145">
        <f>SUMIF(AB232:AB233,1,AB232:AB233)/(COUNT(AB232:AB233)*1)*100</f>
        <v>0</v>
      </c>
      <c r="AC235" s="145"/>
      <c r="AD235" s="149">
        <f>SUMIF(AD232:AD233,1,AD232:AD233)/(COUNT(AD232:AD233)*1)*100</f>
        <v>0</v>
      </c>
    </row>
    <row r="236" spans="1:30" ht="15" customHeight="1" x14ac:dyDescent="0.2">
      <c r="A236" s="676" t="s">
        <v>2166</v>
      </c>
      <c r="B236" s="541"/>
      <c r="C236" s="541"/>
      <c r="D236" s="541"/>
      <c r="E236" s="541"/>
      <c r="F236" s="541"/>
      <c r="G236" s="145"/>
      <c r="H236" s="145">
        <f>SUMIF(H232:H233,2,H232:H233)/(COUNT(H232:H233)*2)*100</f>
        <v>0</v>
      </c>
      <c r="I236" s="145"/>
      <c r="J236" s="145">
        <f>SUMIF(J232:J233,2,J232:J233)/(COUNT(J232:J233)*2)*100</f>
        <v>0</v>
      </c>
      <c r="K236" s="145"/>
      <c r="L236" s="145">
        <f>SUMIF(L232:L233,2,L232:L233)/(COUNT(L232:L233)*2)*100</f>
        <v>0</v>
      </c>
      <c r="M236" s="145"/>
      <c r="N236" s="145">
        <f>SUMIF(N232:N233,2,N232:N233)/(COUNT(N232:N233)*2)*100</f>
        <v>0</v>
      </c>
      <c r="O236" s="145"/>
      <c r="P236" s="145">
        <f>SUMIF(P232:P233,2,P232:P233)/(COUNT(P232:P233)*2)*100</f>
        <v>0</v>
      </c>
      <c r="Q236" s="145"/>
      <c r="R236" s="145">
        <f>SUMIF(R232:R233,2,R232:R233)/(COUNT(R232:R233)*2)*100</f>
        <v>0</v>
      </c>
      <c r="S236" s="145"/>
      <c r="T236" s="145">
        <f>SUMIF(T232:T233,2,T232:T233)/(COUNT(T232:T233)*2)*100</f>
        <v>0</v>
      </c>
      <c r="U236" s="145"/>
      <c r="V236" s="145">
        <f>SUMIF(V232:V233,2,V232:V233)/(COUNT(V232:V233)*2)*100</f>
        <v>0</v>
      </c>
      <c r="W236" s="145"/>
      <c r="X236" s="145">
        <f>SUMIF(X232:X233,2,X232:X233)/(COUNT(X232:X233)*2)*100</f>
        <v>0</v>
      </c>
      <c r="Y236" s="145"/>
      <c r="Z236" s="145">
        <f>SUMIF(Z232:Z233,2,Z232:Z233)/(COUNT(Z232:Z233)*2)*100</f>
        <v>0</v>
      </c>
      <c r="AA236" s="145"/>
      <c r="AB236" s="145">
        <f>SUMIF(AB232:AB233,2,AB232:AB233)/(COUNT(AB232:AB233)*2)*100</f>
        <v>0</v>
      </c>
      <c r="AC236" s="145"/>
      <c r="AD236" s="149">
        <f>SUMIF(AD232:AD233,2,AD232:AD233)/(COUNT(AD232:AD233)*2)*100</f>
        <v>0</v>
      </c>
    </row>
    <row r="237" spans="1:30" ht="15.75" customHeight="1" x14ac:dyDescent="0.2">
      <c r="A237" s="674" t="s">
        <v>2167</v>
      </c>
      <c r="B237" s="541"/>
      <c r="C237" s="541"/>
      <c r="D237" s="541"/>
      <c r="E237" s="541"/>
      <c r="F237" s="541"/>
      <c r="G237" s="541"/>
      <c r="H237" s="541"/>
      <c r="I237" s="541"/>
      <c r="J237" s="541"/>
      <c r="K237" s="541"/>
      <c r="L237" s="541"/>
      <c r="M237" s="541"/>
      <c r="N237" s="541"/>
      <c r="O237" s="541"/>
      <c r="P237" s="541"/>
      <c r="Q237" s="541"/>
      <c r="R237" s="541"/>
      <c r="S237" s="541"/>
      <c r="T237" s="541"/>
      <c r="U237" s="541"/>
      <c r="V237" s="541"/>
      <c r="W237" s="541"/>
      <c r="X237" s="541"/>
      <c r="Y237" s="541"/>
      <c r="Z237" s="541"/>
      <c r="AA237" s="541"/>
      <c r="AB237" s="541"/>
      <c r="AC237" s="541"/>
      <c r="AD237" s="635"/>
    </row>
    <row r="238" spans="1:30" ht="15.75" customHeight="1" x14ac:dyDescent="0.2">
      <c r="A238" s="226" t="s">
        <v>2168</v>
      </c>
      <c r="B238" s="204" t="s">
        <v>2169</v>
      </c>
      <c r="C238" s="205">
        <v>1.8</v>
      </c>
      <c r="D238" s="205">
        <v>7</v>
      </c>
      <c r="E238" s="205">
        <v>3.2</v>
      </c>
      <c r="F238" s="205">
        <v>5.5</v>
      </c>
      <c r="G238" s="206">
        <f>'Lab Results - U.S.'!G9</f>
        <v>0</v>
      </c>
      <c r="H238" s="207">
        <f>(IF(AND(G238&gt;=$E238,G238&lt;=$F238),0,IF(G238=0,0,IF(G238&lt;$C238,0,IF(G238&gt;$D238,2,IF(G238&gt;=$C238,1,IF(G238&lt;=$D238,1)))))))</f>
        <v>0</v>
      </c>
      <c r="I238" s="206">
        <f>'Lab Results - U.S.'!H9</f>
        <v>0</v>
      </c>
      <c r="J238" s="207">
        <f>(IF(AND(I238&gt;=$E238,I238&lt;=$F238),0,IF(I238=0,0,IF(I238&lt;$C238,0,IF(I238&gt;$D238,2,IF(I238&gt;=$C238,1,IF(I238&lt;=$D238,1)))))))</f>
        <v>0</v>
      </c>
      <c r="K238" s="206">
        <f>'Lab Results - U.S.'!I9</f>
        <v>0</v>
      </c>
      <c r="L238" s="207">
        <f>(IF(AND(K238&gt;=$E238,K238&lt;=$F238),0,IF(K238=0,0,IF(K238&lt;$C238,0,IF(K238&gt;$D238,2,IF(K238&gt;=$C238,1,IF(K238&lt;=$D238,1)))))))</f>
        <v>0</v>
      </c>
      <c r="M238" s="206">
        <f>'Lab Results - U.S.'!J9</f>
        <v>0</v>
      </c>
      <c r="N238" s="207">
        <f>(IF(AND(M238&gt;=$E238,M238&lt;=$F238),0,IF(M238=0,0,IF(M238&lt;$C238,0,IF(M238&gt;$D238,2,IF(M238&gt;=$C238,1,IF(M238&lt;=$D238,1)))))))</f>
        <v>0</v>
      </c>
      <c r="O238" s="206">
        <f>'Lab Results - U.S.'!K9</f>
        <v>0</v>
      </c>
      <c r="P238" s="207">
        <f>(IF(AND(O238&gt;=$E238,O238&lt;=$F238),0,IF(O238=0,0,IF(O238&lt;$C238,0,IF(O238&gt;$D238,2,IF(O238&gt;=$C238,1,IF(O238&lt;=$D238,1)))))))</f>
        <v>0</v>
      </c>
      <c r="Q238" s="206">
        <f>'Lab Results - U.S.'!L9</f>
        <v>0</v>
      </c>
      <c r="R238" s="207">
        <f>(IF(AND(Q238&gt;=$E238,Q238&lt;=$F238),0,IF(Q238=0,0,IF(Q238&lt;$C238,0,IF(Q238&gt;$D238,2,IF(Q238&gt;=$C238,1,IF(Q238&lt;=$D238,1)))))))</f>
        <v>0</v>
      </c>
      <c r="S238" s="206">
        <f>'Lab Results - U.S.'!M9</f>
        <v>0</v>
      </c>
      <c r="T238" s="207">
        <f>(IF(AND(S238&gt;=$E238,S238&lt;=$F238),0,IF(S238=0,0,IF(S238&lt;$C238,0,IF(S238&gt;$D238,2,IF(S238&gt;=$C238,1,IF(S238&lt;=$D238,1)))))))</f>
        <v>0</v>
      </c>
      <c r="U238" s="206">
        <f>'Lab Results - U.S.'!N9</f>
        <v>0</v>
      </c>
      <c r="V238" s="207">
        <f>(IF(AND(U238&gt;=$E238,U238&lt;=$F238),0,IF(U238=0,0,IF(U238&lt;$C238,0,IF(U238&gt;$D238,2,IF(U238&gt;=$C238,1,IF(U238&lt;=$D238,1)))))))</f>
        <v>0</v>
      </c>
      <c r="W238" s="206">
        <f>'Lab Results - U.S.'!O9</f>
        <v>0</v>
      </c>
      <c r="X238" s="207">
        <f>(IF(AND(W238&gt;=$E238,W238&lt;=$F238),0,IF(W238=0,0,IF(W238&lt;$C238,0,IF(W238&gt;$D238,2,IF(W238&gt;=$C238,1,IF(W238&lt;=$D238,1)))))))</f>
        <v>0</v>
      </c>
      <c r="Y238" s="206">
        <f>'Lab Results - U.S.'!P9</f>
        <v>0</v>
      </c>
      <c r="Z238" s="207">
        <f>(IF(AND(Y238&gt;=$E238,Y238&lt;=$F238),0,IF(Y238=0,0,IF(Y238&lt;$C238,0,IF(Y238&gt;$D238,2,IF(Y238&gt;=$C238,1,IF(Y238&lt;=$D238,1)))))))</f>
        <v>0</v>
      </c>
      <c r="AA238" s="206">
        <f>'Lab Results - U.S.'!Q9</f>
        <v>0</v>
      </c>
      <c r="AB238" s="207">
        <f>(IF(AND(AA238&gt;=$E238,AA238&lt;=$F238),0,IF(AA238=0,0,IF(AA238&lt;$C238,0,IF(AA238&gt;$D238,2,IF(AA238&gt;=$C238,1,IF(AA238&lt;=$D238,1)))))))</f>
        <v>0</v>
      </c>
      <c r="AC238" s="206">
        <f>'Lab Results - U.S.'!R9</f>
        <v>0</v>
      </c>
      <c r="AD238" s="227">
        <f>(IF(AND(AC238&gt;=$E238,AC238&lt;=$F238),0,IF(AC238=0,0,IF(AC238&lt;$C238,0,IF(AC238&gt;$D238,2,IF(AC238&gt;=$C238,1,IF(AC238&lt;=$D238,1)))))))</f>
        <v>0</v>
      </c>
    </row>
    <row r="239" spans="1:30" ht="15.75" customHeight="1" x14ac:dyDescent="0.2">
      <c r="A239" s="226" t="s">
        <v>2170</v>
      </c>
      <c r="B239" s="204" t="s">
        <v>2171</v>
      </c>
      <c r="C239" s="205">
        <v>1.8</v>
      </c>
      <c r="D239" s="205">
        <v>7</v>
      </c>
      <c r="E239" s="205">
        <v>3.7</v>
      </c>
      <c r="F239" s="205">
        <v>6</v>
      </c>
      <c r="G239" s="206">
        <f>'Lab Results - U.S.'!$G$10</f>
        <v>0</v>
      </c>
      <c r="H239" s="207">
        <f>(IF(G239&gt;=$E239,0,IF(G239=0,0,IF(G239&lt;$C239,2,IF(G239&gt;=$C239,1,IF(G239&lt;=$D239,1))))))</f>
        <v>0</v>
      </c>
      <c r="I239" s="206">
        <f>'Lab Results - U.S.'!$H$10</f>
        <v>0</v>
      </c>
      <c r="J239" s="207">
        <f>(IF(I239&gt;=$E239,0,IF(I239=0,0,IF(I239&lt;$C239,2,IF(I239&gt;=$C239,1,IF(I239&lt;=$D239,1))))))</f>
        <v>0</v>
      </c>
      <c r="K239" s="206">
        <f>'Lab Results - U.S.'!$I$10</f>
        <v>0</v>
      </c>
      <c r="L239" s="207">
        <f>(IF(K239&gt;=$E239,0,IF(K239=0,0,IF(K239&lt;$C239,2,IF(K239&gt;=$C239,1,IF(K239&lt;=$D239,1))))))</f>
        <v>0</v>
      </c>
      <c r="M239" s="206">
        <f>'Lab Results - U.S.'!$J$10</f>
        <v>0</v>
      </c>
      <c r="N239" s="207">
        <f>(IF(M239&gt;=$E239,0,IF(M239=0,0,IF(M239&lt;$C239,2,IF(M239&gt;=$C239,1,IF(M239&lt;=$D239,1))))))</f>
        <v>0</v>
      </c>
      <c r="O239" s="206">
        <f>'Lab Results - U.S.'!$K$10</f>
        <v>0</v>
      </c>
      <c r="P239" s="207">
        <f>(IF(O239&gt;=$E239,0,IF(O239=0,0,IF(O239&lt;$C239,2,IF(O239&gt;=$C239,1,IF(O239&lt;=$D239,1))))))</f>
        <v>0</v>
      </c>
      <c r="Q239" s="206">
        <f>'Lab Results - U.S.'!$L$10</f>
        <v>0</v>
      </c>
      <c r="R239" s="207">
        <f>(IF(Q239&gt;=$E239,0,IF(Q239=0,0,IF(Q239&lt;$C239,2,IF(Q239&gt;=$C239,1,IF(Q239&lt;=$D239,1))))))</f>
        <v>0</v>
      </c>
      <c r="S239" s="206">
        <f>'Lab Results - U.S.'!$M$10</f>
        <v>0</v>
      </c>
      <c r="T239" s="207">
        <f>(IF(S239&gt;=$E239,0,IF(S239=0,0,IF(S239&lt;$C239,2,IF(S239&gt;=$C239,1,IF(S239&lt;=$D239,1))))))</f>
        <v>0</v>
      </c>
      <c r="U239" s="206">
        <f>'Lab Results - U.S.'!$N$10</f>
        <v>0</v>
      </c>
      <c r="V239" s="207">
        <f>(IF(U239&gt;=$E239,0,IF(U239=0,0,IF(U239&lt;$C239,2,IF(U239&gt;=$C239,1,IF(U239&lt;=$D239,1))))))</f>
        <v>0</v>
      </c>
      <c r="W239" s="206">
        <f>'Lab Results - U.S.'!$O$10</f>
        <v>0</v>
      </c>
      <c r="X239" s="207">
        <f>(IF(W239&gt;=$E239,0,IF(W239=0,0,IF(W239&lt;$C239,2,IF(W239&gt;=$C239,1,IF(W239&lt;=$D239,1))))))</f>
        <v>0</v>
      </c>
      <c r="Y239" s="206">
        <f>'Lab Results - U.S.'!$P$10</f>
        <v>0</v>
      </c>
      <c r="Z239" s="207">
        <f>(IF(Y239&gt;=$E239,0,IF(Y239=0,0,IF(Y239&lt;$C239,2,IF(Y239&gt;=$C239,1,IF(Y239&lt;=$D239,1))))))</f>
        <v>0</v>
      </c>
      <c r="AA239" s="206">
        <f>'Lab Results - U.S.'!$Q$10</f>
        <v>0</v>
      </c>
      <c r="AB239" s="207">
        <f>(IF(AA239&gt;=$E239,0,IF(AA239=0,0,IF(AA239&lt;$C239,2,IF(AA239&gt;=$C239,1,IF(AA239&lt;=$D239,1))))))</f>
        <v>0</v>
      </c>
      <c r="AC239" s="206">
        <f>'Lab Results - U.S.'!$R$10</f>
        <v>0</v>
      </c>
      <c r="AD239" s="227">
        <f>(IF(AND(AC239&gt;=$E239,AC239&lt;=$F239),0,IF(AC239=0,0,IF(AC239&lt;$C239,0,IF(AC239&gt;$D239,2,IF(AC239&gt;=$C239,1,IF(AC239&lt;=$D239,1)))))))</f>
        <v>0</v>
      </c>
    </row>
    <row r="240" spans="1:30" ht="15.75" customHeight="1" x14ac:dyDescent="0.2">
      <c r="A240" s="222" t="s">
        <v>2172</v>
      </c>
      <c r="B240" s="198" t="s">
        <v>2173</v>
      </c>
      <c r="C240" s="199">
        <v>3.8</v>
      </c>
      <c r="D240" s="199">
        <v>5</v>
      </c>
      <c r="E240" s="199">
        <v>4</v>
      </c>
      <c r="F240" s="199">
        <v>5</v>
      </c>
      <c r="G240" s="200">
        <f>'Lab Results - U.S.'!G23</f>
        <v>0</v>
      </c>
      <c r="H240" s="200">
        <f>(IF(G240&gt;=$E240,0,IF(G240=0,0,IF(G240&lt;$C240,2,IF(G240&gt;=$C240,1,IF(G240&lt;=$D240,1))))))</f>
        <v>0</v>
      </c>
      <c r="I240" s="200">
        <f>'Lab Results - U.S.'!H23</f>
        <v>0</v>
      </c>
      <c r="J240" s="200">
        <f>(IF(I240&gt;=$E240,0,IF(I240=0,0,IF(I240&lt;$C240,2,IF(I240&gt;=$C240,1,IF(I240&lt;=$D240,1))))))</f>
        <v>0</v>
      </c>
      <c r="K240" s="200">
        <f>'Lab Results - U.S.'!I23</f>
        <v>0</v>
      </c>
      <c r="L240" s="200">
        <f>(IF(K240&gt;=$E240,0,IF(K240=0,0,IF(K240&lt;$C240,2,IF(K240&gt;=$C240,1,IF(K240&lt;=$D240,1))))))</f>
        <v>0</v>
      </c>
      <c r="M240" s="200">
        <f>'Lab Results - U.S.'!J23</f>
        <v>0</v>
      </c>
      <c r="N240" s="200">
        <f>(IF(M240&gt;=$E240,0,IF(M240=0,0,IF(M240&lt;$C240,2,IF(M240&gt;=$C240,1,IF(M240&lt;=$D240,1))))))</f>
        <v>0</v>
      </c>
      <c r="O240" s="200">
        <f>'Lab Results - U.S.'!K23</f>
        <v>0</v>
      </c>
      <c r="P240" s="200">
        <f>(IF(O240&gt;=$E240,0,IF(O240=0,0,IF(O240&lt;$C240,2,IF(O240&gt;=$C240,1,IF(O240&lt;=$D240,1))))))</f>
        <v>0</v>
      </c>
      <c r="Q240" s="200">
        <f>'Lab Results - U.S.'!L23</f>
        <v>0</v>
      </c>
      <c r="R240" s="200">
        <f>(IF(Q240&gt;=$E240,0,IF(Q240=0,0,IF(Q240&lt;$C240,2,IF(Q240&gt;=$C240,1,IF(Q240&lt;=$D240,1))))))</f>
        <v>0</v>
      </c>
      <c r="S240" s="200">
        <f>'Lab Results - U.S.'!M23</f>
        <v>0</v>
      </c>
      <c r="T240" s="200">
        <f>(IF(S240&gt;=$E240,0,IF(S240=0,0,IF(S240&lt;$C240,2,IF(S240&gt;=$C240,1,IF(S240&lt;=$D240,1))))))</f>
        <v>0</v>
      </c>
      <c r="U240" s="200">
        <f>'Lab Results - U.S.'!N23</f>
        <v>0</v>
      </c>
      <c r="V240" s="200">
        <f>(IF(U240&gt;=$E240,0,IF(U240=0,0,IF(U240&lt;$C240,2,IF(U240&gt;=$C240,1,IF(U240&lt;=$D240,1))))))</f>
        <v>0</v>
      </c>
      <c r="W240" s="200">
        <f>'Lab Results - U.S.'!O23</f>
        <v>0</v>
      </c>
      <c r="X240" s="200">
        <f>(IF(W240&gt;=$E240,0,IF(W240=0,0,IF(W240&lt;$C240,2,IF(W240&gt;=$C240,1,IF(W240&lt;=$D240,1))))))</f>
        <v>0</v>
      </c>
      <c r="Y240" s="200">
        <f>'Lab Results - U.S.'!P23</f>
        <v>0</v>
      </c>
      <c r="Z240" s="200">
        <f>(IF(Y240&gt;=$E240,0,IF(Y240=0,0,IF(Y240&lt;$C240,2,IF(Y240&gt;=$C240,1,IF(Y240&lt;=$D240,1))))))</f>
        <v>0</v>
      </c>
      <c r="AA240" s="200">
        <f>'Lab Results - U.S.'!Q23</f>
        <v>0</v>
      </c>
      <c r="AB240" s="200">
        <f>(IF(AA240&gt;=$E240,0,IF(AA240=0,0,IF(AA240&lt;$C240,2,IF(AA240&gt;=$C240,1,IF(AA240&lt;=$D240,1))))))</f>
        <v>0</v>
      </c>
      <c r="AC240" s="200">
        <f>'Lab Results - U.S.'!R23</f>
        <v>0</v>
      </c>
      <c r="AD240" s="223">
        <f>(IF(AC240&gt;=$E240,0,IF(AC240=0,0,IF(AC240&lt;$C240,2,IF(AC240&gt;=$C240,1,IF(AC240&lt;=$D240,1))))))</f>
        <v>0</v>
      </c>
    </row>
    <row r="241" spans="1:30" ht="15.75" customHeight="1" x14ac:dyDescent="0.2">
      <c r="A241" s="226" t="s">
        <v>2174</v>
      </c>
      <c r="B241" s="204" t="s">
        <v>2175</v>
      </c>
      <c r="C241" s="205">
        <v>2</v>
      </c>
      <c r="D241" s="205">
        <v>3.8</v>
      </c>
      <c r="E241" s="205">
        <v>2.4</v>
      </c>
      <c r="F241" s="205">
        <v>2.8</v>
      </c>
      <c r="G241" s="206">
        <f>'Lab Results - U.S.'!G24</f>
        <v>0</v>
      </c>
      <c r="H241" s="207">
        <f>(IF(AND(G241&gt;=$E241,G241&lt;=$F241),0,IF(G241=0,0,IF(G241&lt;$C241,0,IF(G241&gt;$D241,2,IF(G241&gt;=$C241,1,IF(G241&lt;=$D241,1)))))))</f>
        <v>0</v>
      </c>
      <c r="I241" s="206">
        <f>'Lab Results - U.S.'!H24</f>
        <v>0</v>
      </c>
      <c r="J241" s="207">
        <f>(IF(AND(I241&gt;=$E241,I241&lt;=$F241),0,IF(I241=0,0,IF(I241&lt;$C241,0,IF(I241&gt;$D241,2,IF(I241&gt;=$C241,1,IF(I241&lt;=$D241,1)))))))</f>
        <v>0</v>
      </c>
      <c r="K241" s="206">
        <f>'Lab Results - U.S.'!I24</f>
        <v>0</v>
      </c>
      <c r="L241" s="207">
        <f>(IF(AND(K241&gt;=$E241,K241&lt;=$F241),0,IF(K241=0,0,IF(K241&lt;$C241,0,IF(K241&gt;$D241,2,IF(K241&gt;=$C241,1,IF(K241&lt;=$D241,1)))))))</f>
        <v>0</v>
      </c>
      <c r="M241" s="206">
        <f>'Lab Results - U.S.'!J24</f>
        <v>0</v>
      </c>
      <c r="N241" s="207">
        <f>(IF(AND(M241&gt;=$E241,M241&lt;=$F241),0,IF(M241=0,0,IF(M241&lt;$C241,0,IF(M241&gt;$D241,2,IF(M241&gt;=$C241,1,IF(M241&lt;=$D241,1)))))))</f>
        <v>0</v>
      </c>
      <c r="O241" s="206">
        <f>'Lab Results - U.S.'!K24</f>
        <v>0</v>
      </c>
      <c r="P241" s="207">
        <f>(IF(AND(O241&gt;=$E241,O241&lt;=$F241),0,IF(O241=0,0,IF(O241&lt;$C241,0,IF(O241&gt;$D241,2,IF(O241&gt;=$C241,1,IF(O241&lt;=$D241,1)))))))</f>
        <v>0</v>
      </c>
      <c r="Q241" s="206">
        <f>'Lab Results - U.S.'!L24</f>
        <v>0</v>
      </c>
      <c r="R241" s="207">
        <f>(IF(AND(Q241&gt;=$E241,Q241&lt;=$F241),0,IF(Q241=0,0,IF(Q241&lt;$C241,0,IF(Q241&gt;$D241,2,IF(Q241&gt;=$C241,1,IF(Q241&lt;=$D241,1)))))))</f>
        <v>0</v>
      </c>
      <c r="S241" s="206">
        <f>'Lab Results - U.S.'!M24</f>
        <v>0</v>
      </c>
      <c r="T241" s="207">
        <f>(IF(AND(S241&gt;=$E241,S241&lt;=$F241),0,IF(S241=0,0,IF(S241&lt;$C241,0,IF(S241&gt;$D241,2,IF(S241&gt;=$C241,1,IF(S241&lt;=$D241,1)))))))</f>
        <v>0</v>
      </c>
      <c r="U241" s="206">
        <f>'Lab Results - U.S.'!N24</f>
        <v>0</v>
      </c>
      <c r="V241" s="207">
        <f>(IF(AND(U241&gt;=$E241,U241&lt;=$F241),0,IF(U241=0,0,IF(U241&lt;$C241,0,IF(U241&gt;$D241,2,IF(U241&gt;=$C241,1,IF(U241&lt;=$D241,1)))))))</f>
        <v>0</v>
      </c>
      <c r="W241" s="206">
        <f>'Lab Results - U.S.'!O24</f>
        <v>0</v>
      </c>
      <c r="X241" s="207">
        <f>(IF(AND(W241&gt;=$E241,W241&lt;=$F241),0,IF(W241=0,0,IF(W241&lt;$C241,0,IF(W241&gt;$D241,2,IF(W241&gt;=$C241,1,IF(W241&lt;=$D241,1)))))))</f>
        <v>0</v>
      </c>
      <c r="Y241" s="206">
        <f>'Lab Results - U.S.'!P24</f>
        <v>0</v>
      </c>
      <c r="Z241" s="207">
        <f>(IF(AND(Y241&gt;=$E241,Y241&lt;=$F241),0,IF(Y241=0,0,IF(Y241&lt;$C241,0,IF(Y241&gt;$D241,2,IF(Y241&gt;=$C241,1,IF(Y241&lt;=$D241,1)))))))</f>
        <v>0</v>
      </c>
      <c r="AA241" s="206">
        <f>'Lab Results - U.S.'!Q24</f>
        <v>0</v>
      </c>
      <c r="AB241" s="207">
        <f>(IF(AND(AA241&gt;=$E241,AA241&lt;=$F241),0,IF(AA241=0,0,IF(AA241&lt;$C241,0,IF(AA241&gt;$D241,2,IF(AA241&gt;=$C241,1,IF(AA241&lt;=$D241,1)))))))</f>
        <v>0</v>
      </c>
      <c r="AC241" s="206">
        <f>'Lab Results - U.S.'!R24</f>
        <v>0</v>
      </c>
      <c r="AD241" s="227">
        <f>(IF(AND(AC241&gt;=$E241,AC241&lt;=$F241),0,IF(AC241=0,0,IF(AC241&lt;$C241,0,IF(AC241&gt;$D241,2,IF(AC241&gt;=$C241,1,IF(AC241&lt;=$D241,1)))))))</f>
        <v>0</v>
      </c>
    </row>
    <row r="242" spans="1:30" ht="15.75" customHeight="1" x14ac:dyDescent="0.2">
      <c r="A242" s="226" t="s">
        <v>2176</v>
      </c>
      <c r="B242" s="204" t="s">
        <v>2177</v>
      </c>
      <c r="C242" s="205">
        <v>0.1</v>
      </c>
      <c r="D242" s="205">
        <v>1.5</v>
      </c>
      <c r="E242" s="205">
        <v>0.2</v>
      </c>
      <c r="F242" s="205">
        <v>1.2</v>
      </c>
      <c r="G242" s="206">
        <f>'Lab Results - U.S.'!G26</f>
        <v>0</v>
      </c>
      <c r="H242" s="207">
        <f>(IF(AND(G242&gt;=$E242,G242&lt;=$F242),0,IF(G242=0,0,IF(G242&lt;$C242,0,IF(G242&gt;$D242,2,IF(G242&gt;=$C242,1,IF(G242&lt;=$D242,1)))))))</f>
        <v>0</v>
      </c>
      <c r="I242" s="206">
        <f>'Lab Results - U.S.'!H26</f>
        <v>0</v>
      </c>
      <c r="J242" s="207">
        <f>(IF(AND(I242&gt;=$E242,I242&lt;=$F242),0,IF(I242=0,0,IF(I242&lt;$C242,0,IF(I242&gt;$D242,2,IF(I242&gt;=$C242,1,IF(I242&lt;=$D242,1)))))))</f>
        <v>0</v>
      </c>
      <c r="K242" s="206">
        <f>'Lab Results - U.S.'!I26</f>
        <v>0</v>
      </c>
      <c r="L242" s="207">
        <f>(IF(AND(K242&gt;=$E242,K242&lt;=$F242),0,IF(K242=0,0,IF(K242&lt;$C242,0,IF(K242&gt;$D242,2,IF(K242&gt;=$C242,1,IF(K242&lt;=$D242,1)))))))</f>
        <v>0</v>
      </c>
      <c r="M242" s="206">
        <f>'Lab Results - U.S.'!J26</f>
        <v>0</v>
      </c>
      <c r="N242" s="207">
        <f>(IF(AND(M242&gt;=$E242,M242&lt;=$F242),0,IF(M242=0,0,IF(M242&lt;$C242,0,IF(M242&gt;$D242,2,IF(M242&gt;=$C242,1,IF(M242&lt;=$D242,1)))))))</f>
        <v>0</v>
      </c>
      <c r="O242" s="206">
        <f>'Lab Results - U.S.'!K26</f>
        <v>0</v>
      </c>
      <c r="P242" s="207">
        <f>(IF(AND(O242&gt;=$E242,O242&lt;=$F242),0,IF(O242=0,0,IF(O242&lt;$C242,0,IF(O242&gt;$D242,2,IF(O242&gt;=$C242,1,IF(O242&lt;=$D242,1)))))))</f>
        <v>0</v>
      </c>
      <c r="Q242" s="206">
        <f>'Lab Results - U.S.'!L26</f>
        <v>0</v>
      </c>
      <c r="R242" s="207">
        <f>(IF(AND(Q242&gt;=$E242,Q242&lt;=$F242),0,IF(Q242=0,0,IF(Q242&lt;$C242,0,IF(Q242&gt;$D242,2,IF(Q242&gt;=$C242,1,IF(Q242&lt;=$D242,1)))))))</f>
        <v>0</v>
      </c>
      <c r="S242" s="206">
        <f>'Lab Results - U.S.'!M26</f>
        <v>0</v>
      </c>
      <c r="T242" s="207">
        <f>(IF(AND(S242&gt;=$E242,S242&lt;=$F242),0,IF(S242=0,0,IF(S242&lt;$C242,0,IF(S242&gt;$D242,2,IF(S242&gt;=$C242,1,IF(S242&lt;=$D242,1)))))))</f>
        <v>0</v>
      </c>
      <c r="U242" s="206">
        <f>'Lab Results - U.S.'!N26</f>
        <v>0</v>
      </c>
      <c r="V242" s="207">
        <f>(IF(AND(U242&gt;=$E242,U242&lt;=$F242),0,IF(U242=0,0,IF(U242&lt;$C242,0,IF(U242&gt;$D242,2,IF(U242&gt;=$C242,1,IF(U242&lt;=$D242,1)))))))</f>
        <v>0</v>
      </c>
      <c r="W242" s="206">
        <f>'Lab Results - U.S.'!O26</f>
        <v>0</v>
      </c>
      <c r="X242" s="207">
        <f>(IF(AND(W242&gt;=$E242,W242&lt;=$F242),0,IF(W242=0,0,IF(W242&lt;$C242,0,IF(W242&gt;$D242,2,IF(W242&gt;=$C242,1,IF(W242&lt;=$D242,1)))))))</f>
        <v>0</v>
      </c>
      <c r="Y242" s="206">
        <f>'Lab Results - U.S.'!P26</f>
        <v>0</v>
      </c>
      <c r="Z242" s="207">
        <f>(IF(AND(Y242&gt;=$E242,Y242&lt;=$F242),0,IF(Y242=0,0,IF(Y242&lt;$C242,0,IF(Y242&gt;$D242,2,IF(Y242&gt;=$C242,1,IF(Y242&lt;=$D242,1)))))))</f>
        <v>0</v>
      </c>
      <c r="AA242" s="206">
        <f>'Lab Results - U.S.'!Q26</f>
        <v>0</v>
      </c>
      <c r="AB242" s="207">
        <f>(IF(AND(AA242&gt;=$E242,AA242&lt;=$F242),0,IF(AA242=0,0,IF(AA242&lt;$C242,0,IF(AA242&gt;$D242,2,IF(AA242&gt;=$C242,1,IF(AA242&lt;=$D242,1)))))))</f>
        <v>0</v>
      </c>
      <c r="AC242" s="206">
        <f>'Lab Results - U.S.'!R26</f>
        <v>0</v>
      </c>
      <c r="AD242" s="227">
        <f>(IF(AND(AC242&gt;=$E242,AC242&lt;=$F242),0,IF(AC242=0,0,IF(AC242&lt;$C242,0,IF(AC242&gt;$D242,2,IF(AC242&gt;=$C242,1,IF(AC242&lt;=$D242,1)))))))</f>
        <v>0</v>
      </c>
    </row>
    <row r="243" spans="1:30" ht="15.75" customHeight="1" x14ac:dyDescent="0.2">
      <c r="A243" s="222" t="s">
        <v>2178</v>
      </c>
      <c r="B243" s="198" t="s">
        <v>2179</v>
      </c>
      <c r="C243" s="199">
        <v>0.1</v>
      </c>
      <c r="D243" s="199">
        <v>200</v>
      </c>
      <c r="E243" s="199">
        <v>150</v>
      </c>
      <c r="F243" s="199">
        <v>200</v>
      </c>
      <c r="G243" s="200">
        <f>'Lab Results - U.S.'!G33</f>
        <v>0</v>
      </c>
      <c r="H243" s="200">
        <f>(IF(G243&gt;=$E243,0,IF(G243=0,0,IF(G243&lt;$C243,2,IF(G243&gt;=$C243,1,IF(G243&lt;=$D243,1))))))</f>
        <v>0</v>
      </c>
      <c r="I243" s="200">
        <f>'Lab Results - U.S.'!H33</f>
        <v>0</v>
      </c>
      <c r="J243" s="200">
        <f>(IF(I243&gt;=$E243,0,IF(I243=0,0,IF(I243&lt;$C243,2,IF(I243&gt;=$C243,1,IF(I243&lt;=$D243,1))))))</f>
        <v>0</v>
      </c>
      <c r="K243" s="200">
        <f>'Lab Results - U.S.'!I33</f>
        <v>0</v>
      </c>
      <c r="L243" s="200">
        <f>(IF(K243&gt;=$E243,0,IF(K243=0,0,IF(K243&lt;$C243,2,IF(K243&gt;=$C243,1,IF(K243&lt;=$D243,1))))))</f>
        <v>0</v>
      </c>
      <c r="M243" s="200">
        <f>'Lab Results - U.S.'!J33</f>
        <v>0</v>
      </c>
      <c r="N243" s="200">
        <f>(IF(M243&gt;=$E243,0,IF(M243=0,0,IF(M243&lt;$C243,2,IF(M243&gt;=$C243,1,IF(M243&lt;=$D243,1))))))</f>
        <v>0</v>
      </c>
      <c r="O243" s="200">
        <f>'Lab Results - U.S.'!K33</f>
        <v>0</v>
      </c>
      <c r="P243" s="200">
        <f>(IF(O243&gt;=$E243,0,IF(O243=0,0,IF(O243&lt;$C243,2,IF(O243&gt;=$C243,1,IF(O243&lt;=$D243,1))))))</f>
        <v>0</v>
      </c>
      <c r="Q243" s="200">
        <f>'Lab Results - U.S.'!L33</f>
        <v>0</v>
      </c>
      <c r="R243" s="200">
        <f>(IF(Q243&gt;=$E243,0,IF(Q243=0,0,IF(Q243&lt;$C243,2,IF(Q243&gt;=$C243,1,IF(Q243&lt;=$D243,1))))))</f>
        <v>0</v>
      </c>
      <c r="S243" s="200">
        <f>'Lab Results - U.S.'!M33</f>
        <v>0</v>
      </c>
      <c r="T243" s="200">
        <f>(IF(S243&gt;=$E243,0,IF(S243=0,0,IF(S243&lt;$C243,2,IF(S243&gt;=$C243,1,IF(S243&lt;=$D243,1))))))</f>
        <v>0</v>
      </c>
      <c r="U243" s="200">
        <f>'Lab Results - U.S.'!N33</f>
        <v>0</v>
      </c>
      <c r="V243" s="200">
        <f>(IF(U243&gt;=$E243,0,IF(U243=0,0,IF(U243&lt;$C243,2,IF(U243&gt;=$C243,1,IF(U243&lt;=$D243,1))))))</f>
        <v>0</v>
      </c>
      <c r="W243" s="200">
        <f>'Lab Results - U.S.'!O33</f>
        <v>0</v>
      </c>
      <c r="X243" s="200">
        <f>(IF(W243&gt;=$E243,0,IF(W243=0,0,IF(W243&lt;$C243,2,IF(W243&gt;=$C243,1,IF(W243&lt;=$D243,1))))))</f>
        <v>0</v>
      </c>
      <c r="Y243" s="200">
        <f>'Lab Results - U.S.'!P33</f>
        <v>0</v>
      </c>
      <c r="Z243" s="200">
        <f>(IF(Y243&gt;=$E243,0,IF(Y243=0,0,IF(Y243&lt;$C243,2,IF(Y243&gt;=$C243,1,IF(Y243&lt;=$D243,1))))))</f>
        <v>0</v>
      </c>
      <c r="AA243" s="200">
        <f>'Lab Results - U.S.'!Q33</f>
        <v>0</v>
      </c>
      <c r="AB243" s="200">
        <f>(IF(AA243&gt;=$E243,0,IF(AA243=0,0,IF(AA243&lt;$C243,2,IF(AA243&gt;=$C243,1,IF(AA243&lt;=$D243,1))))))</f>
        <v>0</v>
      </c>
      <c r="AC243" s="200">
        <f>'Lab Results - U.S.'!R33</f>
        <v>0</v>
      </c>
      <c r="AD243" s="223">
        <f>(IF(AC243&gt;=$E243,0,IF(AC243=0,0,IF(AC243&lt;$C243,2,IF(AC243&gt;=$C243,1,IF(AC243&lt;=$D243,1))))))</f>
        <v>0</v>
      </c>
    </row>
    <row r="244" spans="1:30" ht="15.75" customHeight="1" x14ac:dyDescent="0.2">
      <c r="A244" s="222" t="s">
        <v>2180</v>
      </c>
      <c r="B244" s="198" t="s">
        <v>2181</v>
      </c>
      <c r="C244" s="199">
        <v>1</v>
      </c>
      <c r="D244" s="199">
        <v>130</v>
      </c>
      <c r="E244" s="199">
        <v>10</v>
      </c>
      <c r="F244" s="199">
        <v>99</v>
      </c>
      <c r="G244" s="200">
        <f>'Lab Results - U.S.'!G36</f>
        <v>0</v>
      </c>
      <c r="H244" s="200">
        <f>(IF(G244&gt;=$E244,0,IF(G244=0,0,IF(G244&lt;$C244,2,IF(G244&gt;=$C244,1,IF(G244&lt;=$D244,1))))))</f>
        <v>0</v>
      </c>
      <c r="I244" s="200">
        <f>'Lab Results - U.S.'!H36</f>
        <v>0</v>
      </c>
      <c r="J244" s="200">
        <f>(IF(I244&gt;=$E244,0,IF(I244=0,0,IF(I244&lt;$C244,2,IF(I244&gt;=$C244,1,IF(I244&lt;=$D244,1))))))</f>
        <v>0</v>
      </c>
      <c r="K244" s="200">
        <f>'Lab Results - U.S.'!I36</f>
        <v>0</v>
      </c>
      <c r="L244" s="200">
        <f>(IF(K244&gt;=$E244,0,IF(K244=0,0,IF(K244&lt;$C244,2,IF(K244&gt;=$C244,1,IF(K244&lt;=$D244,1))))))</f>
        <v>0</v>
      </c>
      <c r="M244" s="200">
        <f>'Lab Results - U.S.'!J36</f>
        <v>0</v>
      </c>
      <c r="N244" s="200">
        <f>(IF(M244&gt;=$E244,0,IF(M244=0,0,IF(M244&lt;$C244,2,IF(M244&gt;=$C244,1,IF(M244&lt;=$D244,1))))))</f>
        <v>0</v>
      </c>
      <c r="O244" s="200">
        <f>'Lab Results - U.S.'!K36</f>
        <v>0</v>
      </c>
      <c r="P244" s="200">
        <f>(IF(O244&gt;=$E244,0,IF(O244=0,0,IF(O244&lt;$C244,2,IF(O244&gt;=$C244,1,IF(O244&lt;=$D244,1))))))</f>
        <v>0</v>
      </c>
      <c r="Q244" s="200">
        <f>'Lab Results - U.S.'!L36</f>
        <v>0</v>
      </c>
      <c r="R244" s="200">
        <f>(IF(Q244&gt;=$E244,0,IF(Q244=0,0,IF(Q244&lt;$C244,2,IF(Q244&gt;=$C244,1,IF(Q244&lt;=$D244,1))))))</f>
        <v>0</v>
      </c>
      <c r="S244" s="200">
        <f>'Lab Results - U.S.'!M36</f>
        <v>0</v>
      </c>
      <c r="T244" s="200">
        <f>(IF(S244&gt;=$E244,0,IF(S244=0,0,IF(S244&lt;$C244,2,IF(S244&gt;=$C244,1,IF(S244&lt;=$D244,1))))))</f>
        <v>0</v>
      </c>
      <c r="U244" s="200">
        <f>'Lab Results - U.S.'!N36</f>
        <v>0</v>
      </c>
      <c r="V244" s="200">
        <f>(IF(U244&gt;=$E244,0,IF(U244=0,0,IF(U244&lt;$C244,2,IF(U244&gt;=$C244,1,IF(U244&lt;=$D244,1))))))</f>
        <v>0</v>
      </c>
      <c r="W244" s="200">
        <f>'Lab Results - U.S.'!O36</f>
        <v>0</v>
      </c>
      <c r="X244" s="200">
        <f>(IF(W244&gt;=$E244,0,IF(W244=0,0,IF(W244&lt;$C244,2,IF(W244&gt;=$C244,1,IF(W244&lt;=$D244,1))))))</f>
        <v>0</v>
      </c>
      <c r="Y244" s="200">
        <f>'Lab Results - U.S.'!P36</f>
        <v>0</v>
      </c>
      <c r="Z244" s="200">
        <f>(IF(Y244&gt;=$E244,0,IF(Y244=0,0,IF(Y244&lt;$C244,2,IF(Y244&gt;=$C244,1,IF(Y244&lt;=$D244,1))))))</f>
        <v>0</v>
      </c>
      <c r="AA244" s="200">
        <f>'Lab Results - U.S.'!Q36</f>
        <v>0</v>
      </c>
      <c r="AB244" s="200">
        <f>(IF(AA244&gt;=$E244,0,IF(AA244=0,0,IF(AA244&lt;$C244,2,IF(AA244&gt;=$C244,1,IF(AA244&lt;=$D244,1))))))</f>
        <v>0</v>
      </c>
      <c r="AC244" s="200">
        <f>'Lab Results - U.S.'!R36</f>
        <v>0</v>
      </c>
      <c r="AD244" s="223">
        <f>(IF(AC244&gt;=$E244,0,IF(AC244=0,0,IF(AC244&lt;$C244,2,IF(AC244&gt;=$C244,1,IF(AC244&lt;=$D244,1))))))</f>
        <v>0</v>
      </c>
    </row>
    <row r="245" spans="1:30" ht="15.75" customHeight="1" x14ac:dyDescent="0.2">
      <c r="A245" s="222" t="s">
        <v>2182</v>
      </c>
      <c r="B245" s="213" t="s">
        <v>2183</v>
      </c>
      <c r="C245" s="199">
        <v>150</v>
      </c>
      <c r="D245" s="199">
        <v>400</v>
      </c>
      <c r="E245" s="199">
        <v>150</v>
      </c>
      <c r="F245" s="199">
        <v>450</v>
      </c>
      <c r="G245" s="200">
        <f>'Lab Results - U.S.'!G62</f>
        <v>0</v>
      </c>
      <c r="H245" s="200">
        <f>(IF(G245&gt;=$E245,0,IF(G245=0,0,IF(G245&lt;$C245,2,IF(G245&gt;=$C245,1,IF(G245&lt;=$D245,1))))))</f>
        <v>0</v>
      </c>
      <c r="I245" s="200">
        <f>'Lab Results - U.S.'!H62</f>
        <v>0</v>
      </c>
      <c r="J245" s="200">
        <f>(IF(I245&gt;=$E245,0,IF(I245=0,0,IF(I245&lt;$C245,2,IF(I245&gt;=$C245,1,IF(I245&lt;=$D245,1))))))</f>
        <v>0</v>
      </c>
      <c r="K245" s="200">
        <f>'Lab Results - U.S.'!I62</f>
        <v>0</v>
      </c>
      <c r="L245" s="200">
        <f>(IF(K245&gt;=$E245,0,IF(K245=0,0,IF(K245&lt;$C245,2,IF(K245&gt;=$C245,1,IF(K245&lt;=$D245,1))))))</f>
        <v>0</v>
      </c>
      <c r="M245" s="200">
        <f>'Lab Results - U.S.'!J62</f>
        <v>0</v>
      </c>
      <c r="N245" s="200">
        <f>(IF(M245&gt;=$E245,0,IF(M245=0,0,IF(M245&lt;$C245,2,IF(M245&gt;=$C245,1,IF(M245&lt;=$D245,1))))))</f>
        <v>0</v>
      </c>
      <c r="O245" s="200">
        <f>'Lab Results - U.S.'!K62</f>
        <v>0</v>
      </c>
      <c r="P245" s="200">
        <f>(IF(O245&gt;=$E245,0,IF(O245=0,0,IF(O245&lt;$C245,2,IF(O245&gt;=$C245,1,IF(O245&lt;=$D245,1))))))</f>
        <v>0</v>
      </c>
      <c r="Q245" s="200">
        <f>'Lab Results - U.S.'!L62</f>
        <v>0</v>
      </c>
      <c r="R245" s="200">
        <f>(IF(Q245&gt;=$E245,0,IF(Q245=0,0,IF(Q245&lt;$C245,2,IF(Q245&gt;=$C245,1,IF(Q245&lt;=$D245,1))))))</f>
        <v>0</v>
      </c>
      <c r="S245" s="200">
        <f>'Lab Results - U.S.'!M62</f>
        <v>0</v>
      </c>
      <c r="T245" s="200">
        <f>(IF(S245&gt;=$E245,0,IF(S245=0,0,IF(S245&lt;$C245,2,IF(S245&gt;=$C245,1,IF(S245&lt;=$D245,1))))))</f>
        <v>0</v>
      </c>
      <c r="U245" s="200">
        <f>'Lab Results - U.S.'!N62</f>
        <v>0</v>
      </c>
      <c r="V245" s="200">
        <f>(IF(U245&gt;=$E245,0,IF(U245=0,0,IF(U245&lt;$C245,2,IF(U245&gt;=$C245,1,IF(U245&lt;=$D245,1))))))</f>
        <v>0</v>
      </c>
      <c r="W245" s="200">
        <f>'Lab Results - U.S.'!O62</f>
        <v>0</v>
      </c>
      <c r="X245" s="200">
        <f>(IF(W245&gt;=$E245,0,IF(W245=0,0,IF(W245&lt;$C245,2,IF(W245&gt;=$C245,1,IF(W245&lt;=$D245,1))))))</f>
        <v>0</v>
      </c>
      <c r="Y245" s="200">
        <f>'Lab Results - U.S.'!P62</f>
        <v>0</v>
      </c>
      <c r="Z245" s="200">
        <f>(IF(Y245&gt;=$E245,0,IF(Y245=0,0,IF(Y245&lt;$C245,2,IF(Y245&gt;=$C245,1,IF(Y245&lt;=$D245,1))))))</f>
        <v>0</v>
      </c>
      <c r="AA245" s="200">
        <f>'Lab Results - U.S.'!Q62</f>
        <v>0</v>
      </c>
      <c r="AB245" s="200">
        <f>(IF(AA245&gt;=$E245,0,IF(AA245=0,0,IF(AA245&lt;$C245,2,IF(AA245&gt;=$C245,1,IF(AA245&lt;=$D245,1))))))</f>
        <v>0</v>
      </c>
      <c r="AC245" s="200">
        <f>'Lab Results - U.S.'!R62</f>
        <v>0</v>
      </c>
      <c r="AD245" s="223">
        <f>(IF(AC245&gt;=$E245,0,IF(AC245=0,0,IF(AC245&lt;$C245,2,IF(AC245&gt;=$C245,1,IF(AC245&lt;=$D245,1))))))</f>
        <v>0</v>
      </c>
    </row>
    <row r="246" spans="1:30" ht="16.5" customHeight="1" x14ac:dyDescent="0.2">
      <c r="A246" s="222" t="s">
        <v>2184</v>
      </c>
      <c r="B246" s="198" t="s">
        <v>2185</v>
      </c>
      <c r="C246" s="199">
        <v>40</v>
      </c>
      <c r="D246" s="199">
        <v>110</v>
      </c>
      <c r="E246" s="199">
        <v>55</v>
      </c>
      <c r="F246" s="199">
        <v>110</v>
      </c>
      <c r="G246" s="200">
        <f>'Lab Results - U.S.'!G35</f>
        <v>0</v>
      </c>
      <c r="H246" s="200">
        <f>(IF(G246&gt;=$E246,0,IF(G246=0,0,IF(G246&lt;$C246,2,IF(G246&gt;=$C246,1,IF(G246&lt;=$D246,1))))))</f>
        <v>0</v>
      </c>
      <c r="I246" s="200">
        <f>'Lab Results - U.S.'!H35</f>
        <v>0</v>
      </c>
      <c r="J246" s="200">
        <f>(IF(I246&gt;=$E246,0,IF(I246=0,0,IF(I246&lt;$C246,2,IF(I246&gt;=$C246,1,IF(I246&lt;=$D246,1))))))</f>
        <v>0</v>
      </c>
      <c r="K246" s="200">
        <f>'Lab Results - U.S.'!I35</f>
        <v>0</v>
      </c>
      <c r="L246" s="200">
        <f>(IF(K246&gt;=$E246,0,IF(K246=0,0,IF(K246&lt;$C246,2,IF(K246&gt;=$C246,1,IF(K246&lt;=$D246,1))))))</f>
        <v>0</v>
      </c>
      <c r="M246" s="200">
        <f>'Lab Results - U.S.'!J35</f>
        <v>0</v>
      </c>
      <c r="N246" s="200">
        <f>(IF(M246&gt;=$E246,0,IF(M246=0,0,IF(M246&lt;$C246,2,IF(M246&gt;=$C246,1,IF(M246&lt;=$D246,1))))))</f>
        <v>0</v>
      </c>
      <c r="O246" s="200">
        <f>'Lab Results - U.S.'!K35</f>
        <v>0</v>
      </c>
      <c r="P246" s="200">
        <f>(IF(O246&gt;=$E246,0,IF(O246=0,0,IF(O246&lt;$C246,2,IF(O246&gt;=$C246,1,IF(O246&lt;=$D246,1))))))</f>
        <v>0</v>
      </c>
      <c r="Q246" s="200">
        <f>'Lab Results - U.S.'!L35</f>
        <v>0</v>
      </c>
      <c r="R246" s="200">
        <f>(IF(Q246&gt;=$E246,0,IF(Q246=0,0,IF(Q246&lt;$C246,2,IF(Q246&gt;=$C246,1,IF(Q246&lt;=$D246,1))))))</f>
        <v>0</v>
      </c>
      <c r="S246" s="200">
        <f>'Lab Results - U.S.'!M35</f>
        <v>0</v>
      </c>
      <c r="T246" s="200">
        <f>(IF(S246&gt;=$E246,0,IF(S246=0,0,IF(S246&lt;$C246,2,IF(S246&gt;=$C246,1,IF(S246&lt;=$D246,1))))))</f>
        <v>0</v>
      </c>
      <c r="U246" s="200">
        <f>'Lab Results - U.S.'!N35</f>
        <v>0</v>
      </c>
      <c r="V246" s="200">
        <f>(IF(U246&gt;=$E246,0,IF(U246=0,0,IF(U246&lt;$C246,2,IF(U246&gt;=$C246,1,IF(U246&lt;=$D246,1))))))</f>
        <v>0</v>
      </c>
      <c r="W246" s="200">
        <f>'Lab Results - U.S.'!O35</f>
        <v>0</v>
      </c>
      <c r="X246" s="200">
        <f>(IF(W246&gt;=$E246,0,IF(W246=0,0,IF(W246&lt;$C246,2,IF(W246&gt;=$C246,1,IF(W246&lt;=$D246,1))))))</f>
        <v>0</v>
      </c>
      <c r="Y246" s="200">
        <f>'Lab Results - U.S.'!P35</f>
        <v>0</v>
      </c>
      <c r="Z246" s="200">
        <f>(IF(Y246&gt;=$E246,0,IF(Y246=0,0,IF(Y246&lt;$C246,2,IF(Y246&gt;=$C246,1,IF(Y246&lt;=$D246,1))))))</f>
        <v>0</v>
      </c>
      <c r="AA246" s="200">
        <f>'Lab Results - U.S.'!Q35</f>
        <v>0</v>
      </c>
      <c r="AB246" s="200">
        <f>(IF(AA246&gt;=$E246,0,IF(AA246=0,0,IF(AA246&lt;$C246,2,IF(AA246&gt;=$C246,1,IF(AA246&lt;=$D246,1))))))</f>
        <v>0</v>
      </c>
      <c r="AC246" s="200">
        <f>'Lab Results - U.S.'!R35</f>
        <v>0</v>
      </c>
      <c r="AD246" s="223">
        <f>(IF(AC246&gt;=$E246,0,IF(AC246=0,0,IF(AC246&lt;$C246,2,IF(AC246&gt;=$C246,1,IF(AC246&lt;=$D246,1))))))</f>
        <v>0</v>
      </c>
    </row>
    <row r="247" spans="1:30" ht="15" customHeight="1" x14ac:dyDescent="0.2">
      <c r="A247" s="676" t="s">
        <v>2186</v>
      </c>
      <c r="B247" s="541"/>
      <c r="C247" s="541"/>
      <c r="D247" s="541"/>
      <c r="E247" s="541"/>
      <c r="F247" s="541"/>
      <c r="G247" s="145"/>
      <c r="H247" s="145">
        <f>SUM(H238:H246)/(COUNT(H238:H246)*2)*100</f>
        <v>0</v>
      </c>
      <c r="I247" s="145"/>
      <c r="J247" s="145">
        <f>SUM(J238:J246)/(COUNT(J238:J246)*2)*100</f>
        <v>0</v>
      </c>
      <c r="K247" s="145"/>
      <c r="L247" s="145">
        <f>SUM(L238:L246)/(COUNT(L238:L246)*2)*100</f>
        <v>0</v>
      </c>
      <c r="M247" s="145"/>
      <c r="N247" s="145">
        <f>SUM(N238:N246)/(COUNT(N238:N246)*2)*100</f>
        <v>0</v>
      </c>
      <c r="O247" s="145"/>
      <c r="P247" s="145">
        <f>SUM(P238:P246)/(COUNT(P238:P246)*2)*100</f>
        <v>0</v>
      </c>
      <c r="Q247" s="145"/>
      <c r="R247" s="145">
        <f>SUM(R238:R246)/(COUNT(R238:R246)*2)*100</f>
        <v>0</v>
      </c>
      <c r="S247" s="145"/>
      <c r="T247" s="145">
        <f>SUM(T238:T246)/(COUNT(T238:T246)*2)*100</f>
        <v>0</v>
      </c>
      <c r="U247" s="145"/>
      <c r="V247" s="145">
        <f>SUM(V238:V246)/(COUNT(V238:V246)*2)*100</f>
        <v>0</v>
      </c>
      <c r="W247" s="145"/>
      <c r="X247" s="145">
        <f>SUM(X238:X246)/(COUNT(X238:X246)*2)*100</f>
        <v>0</v>
      </c>
      <c r="Y247" s="145"/>
      <c r="Z247" s="145">
        <f>SUM(Z238:Z246)/(COUNT(Z238:Z246)*2)*100</f>
        <v>0</v>
      </c>
      <c r="AA247" s="145"/>
      <c r="AB247" s="145">
        <f>SUM(AB238:AB246)/(COUNT(AB238:AB246)*2)*100</f>
        <v>0</v>
      </c>
      <c r="AC247" s="145"/>
      <c r="AD247" s="149">
        <f>SUM(AD238:AD246)/(COUNT(AD238:AD246)*2)*100</f>
        <v>0</v>
      </c>
    </row>
    <row r="248" spans="1:30" ht="15" customHeight="1" x14ac:dyDescent="0.2">
      <c r="A248" s="676" t="s">
        <v>2187</v>
      </c>
      <c r="B248" s="541"/>
      <c r="C248" s="541"/>
      <c r="D248" s="541"/>
      <c r="E248" s="541"/>
      <c r="F248" s="541"/>
      <c r="G248" s="145"/>
      <c r="H248" s="145">
        <f>SUMIF(H238:H246,1,H238:H246)/(COUNT(H238:H246)*1)*100</f>
        <v>0</v>
      </c>
      <c r="I248" s="145"/>
      <c r="J248" s="145">
        <f>SUMIF(J238:J246,1,J238:J246)/(COUNT(J238:J246)*1)*100</f>
        <v>0</v>
      </c>
      <c r="K248" s="145"/>
      <c r="L248" s="145">
        <f>SUMIF(L238:L246,1,L238:L246)/(COUNT(L238:L246)*1)*100</f>
        <v>0</v>
      </c>
      <c r="M248" s="145"/>
      <c r="N248" s="145">
        <f>SUMIF(N238:N246,1,N238:N246)/(COUNT(N238:N246)*1)*100</f>
        <v>0</v>
      </c>
      <c r="O248" s="145"/>
      <c r="P248" s="145">
        <f>SUMIF(P238:P246,1,P238:P246)/(COUNT(P238:P246)*1)*100</f>
        <v>0</v>
      </c>
      <c r="Q248" s="145"/>
      <c r="R248" s="145">
        <f>SUMIF(R238:R246,1,R238:R246)/(COUNT(R238:R246)*1)*100</f>
        <v>0</v>
      </c>
      <c r="S248" s="145"/>
      <c r="T248" s="145">
        <f>SUMIF(T238:T246,1,T238:T246)/(COUNT(T238:T246)*1)*100</f>
        <v>0</v>
      </c>
      <c r="U248" s="145"/>
      <c r="V248" s="145">
        <f>SUMIF(V238:V246,1,V238:V246)/(COUNT(V238:V246)*1)*100</f>
        <v>0</v>
      </c>
      <c r="W248" s="145"/>
      <c r="X248" s="145">
        <f>SUMIF(X238:X246,1,X238:X246)/(COUNT(X238:X246)*1)*100</f>
        <v>0</v>
      </c>
      <c r="Y248" s="145"/>
      <c r="Z248" s="145">
        <f>SUMIF(Z238:Z246,1,Z238:Z246)/(COUNT(Z238:Z246)*1)*100</f>
        <v>0</v>
      </c>
      <c r="AA248" s="145"/>
      <c r="AB248" s="145">
        <f>SUMIF(AB238:AB246,1,AB238:AB246)/(COUNT(AB238:AB246)*1)*100</f>
        <v>0</v>
      </c>
      <c r="AC248" s="145"/>
      <c r="AD248" s="149">
        <f>SUMIF(AD238:AD246,1,AD238:AD246)/(COUNT(AD238:AD246)*1)*100</f>
        <v>0</v>
      </c>
    </row>
    <row r="249" spans="1:30" ht="15" customHeight="1" x14ac:dyDescent="0.2">
      <c r="A249" s="676" t="s">
        <v>2188</v>
      </c>
      <c r="B249" s="541"/>
      <c r="C249" s="541"/>
      <c r="D249" s="541"/>
      <c r="E249" s="541"/>
      <c r="F249" s="541"/>
      <c r="G249" s="145"/>
      <c r="H249" s="145">
        <f>SUMIF(H238:H246,2,H238:H246)/(COUNT(H238:H246)*2)*100</f>
        <v>0</v>
      </c>
      <c r="I249" s="145"/>
      <c r="J249" s="145">
        <f>SUMIF(J238:J246,2,J238:J246)/(COUNT(J238:J246)*2)*100</f>
        <v>0</v>
      </c>
      <c r="K249" s="145"/>
      <c r="L249" s="145">
        <f>SUMIF(L238:L246,2,L238:L246)/(COUNT(L238:L246)*2)*100</f>
        <v>0</v>
      </c>
      <c r="M249" s="145"/>
      <c r="N249" s="145">
        <f>SUMIF(N238:N246,2,N238:N246)/(COUNT(N238:N246)*2)*100</f>
        <v>0</v>
      </c>
      <c r="O249" s="145"/>
      <c r="P249" s="145">
        <f>SUMIF(P238:P246,2,P238:P246)/(COUNT(P238:P246)*2)*100</f>
        <v>0</v>
      </c>
      <c r="Q249" s="145"/>
      <c r="R249" s="145">
        <f>SUMIF(R238:R246,2,R238:R246)/(COUNT(R238:R246)*2)*100</f>
        <v>0</v>
      </c>
      <c r="S249" s="145"/>
      <c r="T249" s="145">
        <f>SUMIF(T238:T246,2,T238:T246)/(COUNT(T238:T246)*2)*100</f>
        <v>0</v>
      </c>
      <c r="U249" s="145"/>
      <c r="V249" s="145">
        <f>SUMIF(V238:V246,2,V238:V246)/(COUNT(V238:V246)*2)*100</f>
        <v>0</v>
      </c>
      <c r="W249" s="145"/>
      <c r="X249" s="145">
        <f>SUMIF(X238:X246,2,X238:X246)/(COUNT(X238:X246)*2)*100</f>
        <v>0</v>
      </c>
      <c r="Y249" s="145"/>
      <c r="Z249" s="145">
        <f>SUMIF(Z238:Z246,2,Z238:Z246)/(COUNT(Z238:Z246)*2)*100</f>
        <v>0</v>
      </c>
      <c r="AA249" s="145"/>
      <c r="AB249" s="145">
        <f>SUMIF(AB238:AB246,2,AB238:AB246)/(COUNT(AB238:AB246)*2)*100</f>
        <v>0</v>
      </c>
      <c r="AC249" s="145"/>
      <c r="AD249" s="149">
        <f>SUMIF(AD238:AD246,2,AD238:AD246)/(COUNT(AD238:AD246)*2)*100</f>
        <v>0</v>
      </c>
    </row>
    <row r="250" spans="1:30" ht="15" customHeight="1" x14ac:dyDescent="0.2">
      <c r="A250" s="674" t="s">
        <v>2189</v>
      </c>
      <c r="B250" s="541"/>
      <c r="C250" s="541"/>
      <c r="D250" s="541"/>
      <c r="E250" s="541"/>
      <c r="F250" s="541"/>
      <c r="G250" s="541"/>
      <c r="H250" s="541"/>
      <c r="I250" s="541"/>
      <c r="J250" s="541"/>
      <c r="K250" s="541"/>
      <c r="L250" s="541"/>
      <c r="M250" s="541"/>
      <c r="N250" s="541"/>
      <c r="O250" s="541"/>
      <c r="P250" s="541"/>
      <c r="Q250" s="541"/>
      <c r="R250" s="541"/>
      <c r="S250" s="541"/>
      <c r="T250" s="541"/>
      <c r="U250" s="541"/>
      <c r="V250" s="541"/>
      <c r="W250" s="541"/>
      <c r="X250" s="541"/>
      <c r="Y250" s="541"/>
      <c r="Z250" s="541"/>
      <c r="AA250" s="541"/>
      <c r="AB250" s="541"/>
      <c r="AC250" s="541"/>
      <c r="AD250" s="635"/>
    </row>
    <row r="251" spans="1:30" ht="15" customHeight="1" x14ac:dyDescent="0.2">
      <c r="A251" s="675" t="s">
        <v>2190</v>
      </c>
      <c r="B251" s="541"/>
      <c r="C251" s="541"/>
      <c r="D251" s="541"/>
      <c r="E251" s="541"/>
      <c r="F251" s="541"/>
      <c r="G251" s="541"/>
      <c r="H251" s="541"/>
      <c r="I251" s="541"/>
      <c r="J251" s="541"/>
      <c r="K251" s="541"/>
      <c r="L251" s="541"/>
      <c r="M251" s="541"/>
      <c r="N251" s="541"/>
      <c r="O251" s="541"/>
      <c r="P251" s="541"/>
      <c r="Q251" s="541"/>
      <c r="R251" s="541"/>
      <c r="S251" s="541"/>
      <c r="T251" s="541"/>
      <c r="U251" s="541"/>
      <c r="V251" s="541"/>
      <c r="W251" s="541"/>
      <c r="X251" s="541"/>
      <c r="Y251" s="541"/>
      <c r="Z251" s="541"/>
      <c r="AA251" s="541"/>
      <c r="AB251" s="541"/>
      <c r="AC251" s="541"/>
      <c r="AD251" s="635"/>
    </row>
    <row r="252" spans="1:30" ht="15.75" customHeight="1" x14ac:dyDescent="0.2">
      <c r="A252" s="222" t="s">
        <v>2191</v>
      </c>
      <c r="B252" s="198" t="s">
        <v>2192</v>
      </c>
      <c r="C252" s="199">
        <v>40</v>
      </c>
      <c r="D252" s="199">
        <v>180</v>
      </c>
      <c r="E252" s="199">
        <v>85</v>
      </c>
      <c r="F252" s="199">
        <v>130</v>
      </c>
      <c r="G252" s="200">
        <f>'Lab Results - U.S.'!G32</f>
        <v>0</v>
      </c>
      <c r="H252" s="200">
        <f t="shared" ref="H252:H262" si="85">(IF(G252&gt;=$E252,0,IF(G252=0,0,IF(G252&lt;$C252,2,IF(G252&gt;=$C252,1,IF(G252&lt;=$D252,1))))))</f>
        <v>0</v>
      </c>
      <c r="I252" s="200">
        <f>'Lab Results - U.S.'!H32</f>
        <v>0</v>
      </c>
      <c r="J252" s="200">
        <f t="shared" ref="J252:J262" si="86">(IF(I252&gt;=$E252,0,IF(I252=0,0,IF(I252&lt;$C252,2,IF(I252&gt;=$C252,1,IF(I252&lt;=$D252,1))))))</f>
        <v>0</v>
      </c>
      <c r="K252" s="200">
        <f>'Lab Results - U.S.'!I32</f>
        <v>0</v>
      </c>
      <c r="L252" s="200">
        <f t="shared" ref="L252:L262" si="87">(IF(K252&gt;=$E252,0,IF(K252=0,0,IF(K252&lt;$C252,2,IF(K252&gt;=$C252,1,IF(K252&lt;=$D252,1))))))</f>
        <v>0</v>
      </c>
      <c r="M252" s="214">
        <f>'Lab Results - U.S.'!J32</f>
        <v>0</v>
      </c>
      <c r="N252" s="200">
        <f t="shared" ref="N252:N262" si="88">(IF(M252&gt;=$E252,0,IF(M252=0,0,IF(M252&lt;$C252,2,IF(M252&gt;=$C252,1,IF(M252&lt;=$D252,1))))))</f>
        <v>0</v>
      </c>
      <c r="O252" s="200">
        <f>'Lab Results - U.S.'!K32</f>
        <v>0</v>
      </c>
      <c r="P252" s="200">
        <f t="shared" ref="P252:P262" si="89">(IF(O252&gt;=$E252,0,IF(O252=0,0,IF(O252&lt;$C252,2,IF(O252&gt;=$C252,1,IF(O252&lt;=$D252,1))))))</f>
        <v>0</v>
      </c>
      <c r="Q252" s="200">
        <f>'Lab Results - U.S.'!L32</f>
        <v>0</v>
      </c>
      <c r="R252" s="200">
        <f t="shared" ref="R252:R262" si="90">(IF(Q252&gt;=$E252,0,IF(Q252=0,0,IF(Q252&lt;$C252,2,IF(Q252&gt;=$C252,1,IF(Q252&lt;=$D252,1))))))</f>
        <v>0</v>
      </c>
      <c r="S252" s="200">
        <f>'Lab Results - U.S.'!M32</f>
        <v>0</v>
      </c>
      <c r="T252" s="200">
        <f t="shared" ref="T252:T262" si="91">(IF(S252&gt;=$E252,0,IF(S252=0,0,IF(S252&lt;$C252,2,IF(S252&gt;=$C252,1,IF(S252&lt;=$D252,1))))))</f>
        <v>0</v>
      </c>
      <c r="U252" s="200">
        <f>'Lab Results - U.S.'!N32</f>
        <v>0</v>
      </c>
      <c r="V252" s="200">
        <f t="shared" ref="V252:V262" si="92">(IF(U252&gt;=$E252,0,IF(U252=0,0,IF(U252&lt;$C252,2,IF(U252&gt;=$C252,1,IF(U252&lt;=$D252,1))))))</f>
        <v>0</v>
      </c>
      <c r="W252" s="200">
        <f>'Lab Results - U.S.'!O32</f>
        <v>0</v>
      </c>
      <c r="X252" s="200">
        <f t="shared" ref="X252:X262" si="93">(IF(W252&gt;=$E252,0,IF(W252=0,0,IF(W252&lt;$C252,2,IF(W252&gt;=$C252,1,IF(W252&lt;=$D252,1))))))</f>
        <v>0</v>
      </c>
      <c r="Y252" s="200">
        <f>'Lab Results - U.S.'!P32</f>
        <v>0</v>
      </c>
      <c r="Z252" s="200">
        <f t="shared" ref="Z252:Z262" si="94">(IF(Y252&gt;=$E252,0,IF(Y252=0,0,IF(Y252&lt;$C252,2,IF(Y252&gt;=$C252,1,IF(Y252&lt;=$D252,1))))))</f>
        <v>0</v>
      </c>
      <c r="AA252" s="200">
        <f>'Lab Results - U.S.'!Q32</f>
        <v>0</v>
      </c>
      <c r="AB252" s="200">
        <f t="shared" ref="AB252:AB262" si="95">(IF(AA252&gt;=$E252,0,IF(AA252=0,0,IF(AA252&lt;$C252,2,IF(AA252&gt;=$C252,1,IF(AA252&lt;=$D252,1))))))</f>
        <v>0</v>
      </c>
      <c r="AC252" s="200">
        <f>'Lab Results - U.S.'!R32</f>
        <v>0</v>
      </c>
      <c r="AD252" s="223">
        <f t="shared" ref="AD252:AD262" si="96">(IF(AC252&gt;=$E252,0,IF(AC252=0,0,IF(AC252&lt;$C252,2,IF(AC252&gt;=$C252,1,IF(AC252&lt;=$D252,1))))))</f>
        <v>0</v>
      </c>
    </row>
    <row r="253" spans="1:30" ht="15.75" customHeight="1" x14ac:dyDescent="0.2">
      <c r="A253" s="222" t="s">
        <v>2193</v>
      </c>
      <c r="B253" s="198" t="s">
        <v>2194</v>
      </c>
      <c r="C253" s="199">
        <v>3.9</v>
      </c>
      <c r="D253" s="199">
        <v>5.0999999999999996</v>
      </c>
      <c r="E253" s="199">
        <v>3.9</v>
      </c>
      <c r="F253" s="199">
        <v>4.5</v>
      </c>
      <c r="G253" s="200">
        <f>'Lab Results - U.S.'!G52</f>
        <v>0</v>
      </c>
      <c r="H253" s="200">
        <f t="shared" si="85"/>
        <v>0</v>
      </c>
      <c r="I253" s="200">
        <f>'Lab Results - U.S.'!H52</f>
        <v>0</v>
      </c>
      <c r="J253" s="200">
        <f t="shared" si="86"/>
        <v>0</v>
      </c>
      <c r="K253" s="200">
        <f>'Lab Results - U.S.'!I52</f>
        <v>0</v>
      </c>
      <c r="L253" s="200">
        <f t="shared" si="87"/>
        <v>0</v>
      </c>
      <c r="M253" s="200">
        <f>'Lab Results - U.S.'!J52</f>
        <v>0</v>
      </c>
      <c r="N253" s="200">
        <f t="shared" si="88"/>
        <v>0</v>
      </c>
      <c r="O253" s="200">
        <f>'Lab Results - U.S.'!K52</f>
        <v>0</v>
      </c>
      <c r="P253" s="200">
        <f t="shared" si="89"/>
        <v>0</v>
      </c>
      <c r="Q253" s="200">
        <f>'Lab Results - U.S.'!L52</f>
        <v>0</v>
      </c>
      <c r="R253" s="200">
        <f t="shared" si="90"/>
        <v>0</v>
      </c>
      <c r="S253" s="200">
        <f>'Lab Results - U.S.'!M52</f>
        <v>0</v>
      </c>
      <c r="T253" s="200">
        <f t="shared" si="91"/>
        <v>0</v>
      </c>
      <c r="U253" s="200">
        <f>'Lab Results - U.S.'!N52</f>
        <v>0</v>
      </c>
      <c r="V253" s="200">
        <f t="shared" si="92"/>
        <v>0</v>
      </c>
      <c r="W253" s="200">
        <f>'Lab Results - U.S.'!O52</f>
        <v>0</v>
      </c>
      <c r="X253" s="200">
        <f t="shared" si="93"/>
        <v>0</v>
      </c>
      <c r="Y253" s="200">
        <f>'Lab Results - U.S.'!P52</f>
        <v>0</v>
      </c>
      <c r="Z253" s="200">
        <f t="shared" si="94"/>
        <v>0</v>
      </c>
      <c r="AA253" s="200">
        <f>'Lab Results - U.S.'!Q52</f>
        <v>0</v>
      </c>
      <c r="AB253" s="200">
        <f t="shared" si="95"/>
        <v>0</v>
      </c>
      <c r="AC253" s="200">
        <f>'Lab Results - U.S.'!R52</f>
        <v>0</v>
      </c>
      <c r="AD253" s="223">
        <f t="shared" si="96"/>
        <v>0</v>
      </c>
    </row>
    <row r="254" spans="1:30" ht="15.75" customHeight="1" x14ac:dyDescent="0.2">
      <c r="A254" s="222" t="s">
        <v>2195</v>
      </c>
      <c r="B254" s="198" t="s">
        <v>2196</v>
      </c>
      <c r="C254" s="199">
        <v>3.9</v>
      </c>
      <c r="D254" s="199">
        <v>5.0999999999999996</v>
      </c>
      <c r="E254" s="199">
        <v>4.2</v>
      </c>
      <c r="F254" s="199">
        <v>4.9000000000000004</v>
      </c>
      <c r="G254" s="200">
        <f>'Lab Results - U.S.'!$G$53</f>
        <v>0</v>
      </c>
      <c r="H254" s="200">
        <f t="shared" si="85"/>
        <v>0</v>
      </c>
      <c r="I254" s="200">
        <f>'Lab Results - U.S.'!$H$53</f>
        <v>0</v>
      </c>
      <c r="J254" s="200">
        <f t="shared" si="86"/>
        <v>0</v>
      </c>
      <c r="K254" s="200">
        <f>'Lab Results - U.S.'!$I$53</f>
        <v>0</v>
      </c>
      <c r="L254" s="200">
        <f t="shared" si="87"/>
        <v>0</v>
      </c>
      <c r="M254" s="200">
        <f>'Lab Results - U.S.'!$J$53</f>
        <v>0</v>
      </c>
      <c r="N254" s="200">
        <f t="shared" si="88"/>
        <v>0</v>
      </c>
      <c r="O254" s="200">
        <f>'Lab Results - U.S.'!$K$53</f>
        <v>0</v>
      </c>
      <c r="P254" s="200">
        <f t="shared" si="89"/>
        <v>0</v>
      </c>
      <c r="Q254" s="200">
        <f>'Lab Results - U.S.'!$L$53</f>
        <v>0</v>
      </c>
      <c r="R254" s="200">
        <f t="shared" si="90"/>
        <v>0</v>
      </c>
      <c r="S254" s="200">
        <f>'Lab Results - U.S.'!$M$53</f>
        <v>0</v>
      </c>
      <c r="T254" s="200">
        <f t="shared" si="91"/>
        <v>0</v>
      </c>
      <c r="U254" s="200">
        <f>'Lab Results - U.S.'!$N$53</f>
        <v>0</v>
      </c>
      <c r="V254" s="200">
        <f t="shared" si="92"/>
        <v>0</v>
      </c>
      <c r="W254" s="200">
        <f>'Lab Results - U.S.'!$O$53</f>
        <v>0</v>
      </c>
      <c r="X254" s="200">
        <f t="shared" si="93"/>
        <v>0</v>
      </c>
      <c r="Y254" s="200">
        <f>'Lab Results - U.S.'!$P$53</f>
        <v>0</v>
      </c>
      <c r="Z254" s="200">
        <f t="shared" si="94"/>
        <v>0</v>
      </c>
      <c r="AA254" s="200">
        <f>'Lab Results - U.S.'!$Q$53</f>
        <v>0</v>
      </c>
      <c r="AB254" s="200">
        <f t="shared" si="95"/>
        <v>0</v>
      </c>
      <c r="AC254" s="200">
        <f>'Lab Results - U.S.'!$R$53</f>
        <v>0</v>
      </c>
      <c r="AD254" s="228">
        <f t="shared" si="96"/>
        <v>0</v>
      </c>
    </row>
    <row r="255" spans="1:30" ht="15.75" customHeight="1" x14ac:dyDescent="0.2">
      <c r="A255" s="222" t="s">
        <v>2197</v>
      </c>
      <c r="B255" s="198" t="s">
        <v>2198</v>
      </c>
      <c r="C255" s="199">
        <v>36</v>
      </c>
      <c r="D255" s="199">
        <v>48.2</v>
      </c>
      <c r="E255" s="199">
        <v>37</v>
      </c>
      <c r="F255" s="199">
        <v>44</v>
      </c>
      <c r="G255" s="200">
        <f>'Lab Results - U.S.'!G56</f>
        <v>0</v>
      </c>
      <c r="H255" s="200">
        <f t="shared" si="85"/>
        <v>0</v>
      </c>
      <c r="I255" s="200">
        <f>'Lab Results - U.S.'!H56</f>
        <v>0</v>
      </c>
      <c r="J255" s="200">
        <f t="shared" si="86"/>
        <v>0</v>
      </c>
      <c r="K255" s="200">
        <f>'Lab Results - U.S.'!I56</f>
        <v>0</v>
      </c>
      <c r="L255" s="200">
        <f t="shared" si="87"/>
        <v>0</v>
      </c>
      <c r="M255" s="200">
        <f>'Lab Results - U.S.'!J56</f>
        <v>0</v>
      </c>
      <c r="N255" s="200">
        <f t="shared" si="88"/>
        <v>0</v>
      </c>
      <c r="O255" s="200">
        <f>'Lab Results - U.S.'!K56</f>
        <v>0</v>
      </c>
      <c r="P255" s="200">
        <f t="shared" si="89"/>
        <v>0</v>
      </c>
      <c r="Q255" s="200">
        <f>'Lab Results - U.S.'!L56</f>
        <v>0</v>
      </c>
      <c r="R255" s="200">
        <f t="shared" si="90"/>
        <v>0</v>
      </c>
      <c r="S255" s="200">
        <f>'Lab Results - U.S.'!M56</f>
        <v>0</v>
      </c>
      <c r="T255" s="200">
        <f t="shared" si="91"/>
        <v>0</v>
      </c>
      <c r="U255" s="200">
        <f>'Lab Results - U.S.'!N56</f>
        <v>0</v>
      </c>
      <c r="V255" s="200">
        <f t="shared" si="92"/>
        <v>0</v>
      </c>
      <c r="W255" s="200">
        <f>'Lab Results - U.S.'!O56</f>
        <v>0</v>
      </c>
      <c r="X255" s="200">
        <f t="shared" si="93"/>
        <v>0</v>
      </c>
      <c r="Y255" s="200">
        <f>'Lab Results - U.S.'!P56</f>
        <v>0</v>
      </c>
      <c r="Z255" s="200">
        <f t="shared" si="94"/>
        <v>0</v>
      </c>
      <c r="AA255" s="200">
        <f>'Lab Results - U.S.'!Q56</f>
        <v>0</v>
      </c>
      <c r="AB255" s="200">
        <f t="shared" si="95"/>
        <v>0</v>
      </c>
      <c r="AC255" s="200">
        <f>'Lab Results - U.S.'!R56</f>
        <v>0</v>
      </c>
      <c r="AD255" s="223">
        <f t="shared" si="96"/>
        <v>0</v>
      </c>
    </row>
    <row r="256" spans="1:30" ht="15.75" customHeight="1" x14ac:dyDescent="0.2">
      <c r="A256" s="222" t="s">
        <v>2199</v>
      </c>
      <c r="B256" s="198" t="s">
        <v>2200</v>
      </c>
      <c r="C256" s="199">
        <v>36</v>
      </c>
      <c r="D256" s="199">
        <v>48.2</v>
      </c>
      <c r="E256" s="199">
        <v>40</v>
      </c>
      <c r="F256" s="199">
        <v>48</v>
      </c>
      <c r="G256" s="200">
        <f>'Lab Results - U.S.'!$G$57</f>
        <v>0</v>
      </c>
      <c r="H256" s="200">
        <f t="shared" si="85"/>
        <v>0</v>
      </c>
      <c r="I256" s="200">
        <f>'Lab Results - U.S.'!$H$57</f>
        <v>0</v>
      </c>
      <c r="J256" s="200">
        <f t="shared" si="86"/>
        <v>0</v>
      </c>
      <c r="K256" s="200">
        <f>'Lab Results - U.S.'!$I$57</f>
        <v>0</v>
      </c>
      <c r="L256" s="200">
        <f t="shared" si="87"/>
        <v>0</v>
      </c>
      <c r="M256" s="200">
        <f>'Lab Results - U.S.'!$J$57</f>
        <v>0</v>
      </c>
      <c r="N256" s="200">
        <f t="shared" si="88"/>
        <v>0</v>
      </c>
      <c r="O256" s="200">
        <f>'Lab Results - U.S.'!$K$57</f>
        <v>0</v>
      </c>
      <c r="P256" s="200">
        <f t="shared" si="89"/>
        <v>0</v>
      </c>
      <c r="Q256" s="200">
        <f>'Lab Results - U.S.'!$L$57</f>
        <v>0</v>
      </c>
      <c r="R256" s="200">
        <f t="shared" si="90"/>
        <v>0</v>
      </c>
      <c r="S256" s="200">
        <f>'Lab Results - U.S.'!$M$57</f>
        <v>0</v>
      </c>
      <c r="T256" s="200">
        <f t="shared" si="91"/>
        <v>0</v>
      </c>
      <c r="U256" s="200">
        <f>'Lab Results - U.S.'!$N$57</f>
        <v>0</v>
      </c>
      <c r="V256" s="200">
        <f t="shared" si="92"/>
        <v>0</v>
      </c>
      <c r="W256" s="200">
        <f>'Lab Results - U.S.'!$O$57</f>
        <v>0</v>
      </c>
      <c r="X256" s="200">
        <f t="shared" si="93"/>
        <v>0</v>
      </c>
      <c r="Y256" s="200">
        <f>'Lab Results - U.S.'!$P$57</f>
        <v>0</v>
      </c>
      <c r="Z256" s="200">
        <f t="shared" si="94"/>
        <v>0</v>
      </c>
      <c r="AA256" s="200">
        <f>'Lab Results - U.S.'!$Q$57</f>
        <v>0</v>
      </c>
      <c r="AB256" s="200">
        <f t="shared" si="95"/>
        <v>0</v>
      </c>
      <c r="AC256" s="200">
        <f>'Lab Results - U.S.'!$R$57</f>
        <v>0</v>
      </c>
      <c r="AD256" s="223">
        <f t="shared" si="96"/>
        <v>0</v>
      </c>
    </row>
    <row r="257" spans="1:30" ht="15.75" customHeight="1" x14ac:dyDescent="0.2">
      <c r="A257" s="222" t="s">
        <v>2201</v>
      </c>
      <c r="B257" s="198" t="s">
        <v>2202</v>
      </c>
      <c r="C257" s="199">
        <v>12</v>
      </c>
      <c r="D257" s="199">
        <v>16</v>
      </c>
      <c r="E257" s="199">
        <v>13.5</v>
      </c>
      <c r="F257" s="199">
        <v>14.5</v>
      </c>
      <c r="G257" s="200">
        <f>'Lab Results - U.S.'!G54</f>
        <v>0</v>
      </c>
      <c r="H257" s="200">
        <f t="shared" si="85"/>
        <v>0</v>
      </c>
      <c r="I257" s="200">
        <f>'Lab Results - U.S.'!H54</f>
        <v>0</v>
      </c>
      <c r="J257" s="200">
        <f t="shared" si="86"/>
        <v>0</v>
      </c>
      <c r="K257" s="200">
        <f>'Lab Results - U.S.'!I54</f>
        <v>0</v>
      </c>
      <c r="L257" s="200">
        <f t="shared" si="87"/>
        <v>0</v>
      </c>
      <c r="M257" s="200">
        <f>'Lab Results - U.S.'!J54</f>
        <v>0</v>
      </c>
      <c r="N257" s="200">
        <f t="shared" si="88"/>
        <v>0</v>
      </c>
      <c r="O257" s="200">
        <f>'Lab Results - U.S.'!K54</f>
        <v>0</v>
      </c>
      <c r="P257" s="200">
        <f t="shared" si="89"/>
        <v>0</v>
      </c>
      <c r="Q257" s="200">
        <f>'Lab Results - U.S.'!L54</f>
        <v>0</v>
      </c>
      <c r="R257" s="200">
        <f t="shared" si="90"/>
        <v>0</v>
      </c>
      <c r="S257" s="200">
        <f>'Lab Results - U.S.'!M54</f>
        <v>0</v>
      </c>
      <c r="T257" s="200">
        <f t="shared" si="91"/>
        <v>0</v>
      </c>
      <c r="U257" s="200">
        <f>'Lab Results - U.S.'!N54</f>
        <v>0</v>
      </c>
      <c r="V257" s="200">
        <f t="shared" si="92"/>
        <v>0</v>
      </c>
      <c r="W257" s="200">
        <f>'Lab Results - U.S.'!O54</f>
        <v>0</v>
      </c>
      <c r="X257" s="200">
        <f t="shared" si="93"/>
        <v>0</v>
      </c>
      <c r="Y257" s="200">
        <f>'Lab Results - U.S.'!P54</f>
        <v>0</v>
      </c>
      <c r="Z257" s="200">
        <f t="shared" si="94"/>
        <v>0</v>
      </c>
      <c r="AA257" s="200">
        <f>'Lab Results - U.S.'!Q54</f>
        <v>0</v>
      </c>
      <c r="AB257" s="200">
        <f t="shared" si="95"/>
        <v>0</v>
      </c>
      <c r="AC257" s="200">
        <f>'Lab Results - U.S.'!R54</f>
        <v>0</v>
      </c>
      <c r="AD257" s="223">
        <f t="shared" si="96"/>
        <v>0</v>
      </c>
    </row>
    <row r="258" spans="1:30" ht="15.75" customHeight="1" x14ac:dyDescent="0.2">
      <c r="A258" s="222" t="s">
        <v>2203</v>
      </c>
      <c r="B258" s="198" t="s">
        <v>2204</v>
      </c>
      <c r="C258" s="199">
        <v>12</v>
      </c>
      <c r="D258" s="199">
        <v>16</v>
      </c>
      <c r="E258" s="199">
        <v>13.5</v>
      </c>
      <c r="F258" s="199">
        <v>14.5</v>
      </c>
      <c r="G258" s="200">
        <f>'Lab Results - U.S.'!$G$55</f>
        <v>0</v>
      </c>
      <c r="H258" s="200">
        <f t="shared" si="85"/>
        <v>0</v>
      </c>
      <c r="I258" s="200">
        <f>'Lab Results - U.S.'!$H$55</f>
        <v>0</v>
      </c>
      <c r="J258" s="200">
        <f t="shared" si="86"/>
        <v>0</v>
      </c>
      <c r="K258" s="200">
        <f>'Lab Results - U.S.'!$I$55</f>
        <v>0</v>
      </c>
      <c r="L258" s="200">
        <f t="shared" si="87"/>
        <v>0</v>
      </c>
      <c r="M258" s="200">
        <f>'Lab Results - U.S.'!$J$55</f>
        <v>0</v>
      </c>
      <c r="N258" s="200">
        <f t="shared" si="88"/>
        <v>0</v>
      </c>
      <c r="O258" s="200">
        <f>'Lab Results - U.S.'!$K$55</f>
        <v>0</v>
      </c>
      <c r="P258" s="200">
        <f t="shared" si="89"/>
        <v>0</v>
      </c>
      <c r="Q258" s="200">
        <f>'Lab Results - U.S.'!$L$55</f>
        <v>0</v>
      </c>
      <c r="R258" s="200">
        <f t="shared" si="90"/>
        <v>0</v>
      </c>
      <c r="S258" s="200">
        <f>'Lab Results - U.S.'!$M$55</f>
        <v>0</v>
      </c>
      <c r="T258" s="200">
        <f t="shared" si="91"/>
        <v>0</v>
      </c>
      <c r="U258" s="200">
        <f>'Lab Results - U.S.'!$N$55</f>
        <v>0</v>
      </c>
      <c r="V258" s="200">
        <f t="shared" si="92"/>
        <v>0</v>
      </c>
      <c r="W258" s="200">
        <f>'Lab Results - U.S.'!$O$55</f>
        <v>0</v>
      </c>
      <c r="X258" s="200">
        <f t="shared" si="93"/>
        <v>0</v>
      </c>
      <c r="Y258" s="200">
        <f>'Lab Results - U.S.'!$P$55</f>
        <v>0</v>
      </c>
      <c r="Z258" s="200">
        <f t="shared" si="94"/>
        <v>0</v>
      </c>
      <c r="AA258" s="200">
        <f>'Lab Results - U.S.'!$Q$55</f>
        <v>0</v>
      </c>
      <c r="AB258" s="200">
        <f t="shared" si="95"/>
        <v>0</v>
      </c>
      <c r="AC258" s="200">
        <f>'Lab Results - U.S.'!$R$55</f>
        <v>0</v>
      </c>
      <c r="AD258" s="223">
        <f t="shared" si="96"/>
        <v>0</v>
      </c>
    </row>
    <row r="259" spans="1:30" ht="15.75" customHeight="1" x14ac:dyDescent="0.2">
      <c r="A259" s="222" t="s">
        <v>2205</v>
      </c>
      <c r="B259" s="198" t="s">
        <v>2206</v>
      </c>
      <c r="C259" s="199">
        <v>82</v>
      </c>
      <c r="D259" s="199">
        <v>103</v>
      </c>
      <c r="E259" s="199">
        <v>85</v>
      </c>
      <c r="F259" s="199">
        <v>92</v>
      </c>
      <c r="G259" s="200">
        <f>'Lab Results - U.S.'!G58</f>
        <v>0</v>
      </c>
      <c r="H259" s="200">
        <f t="shared" si="85"/>
        <v>0</v>
      </c>
      <c r="I259" s="200">
        <f>'Lab Results - U.S.'!H58</f>
        <v>0</v>
      </c>
      <c r="J259" s="200">
        <f t="shared" si="86"/>
        <v>0</v>
      </c>
      <c r="K259" s="200">
        <f>'Lab Results - U.S.'!I58</f>
        <v>0</v>
      </c>
      <c r="L259" s="200">
        <f t="shared" si="87"/>
        <v>0</v>
      </c>
      <c r="M259" s="200">
        <f>'Lab Results - U.S.'!J58</f>
        <v>0</v>
      </c>
      <c r="N259" s="200">
        <f t="shared" si="88"/>
        <v>0</v>
      </c>
      <c r="O259" s="200">
        <f>'Lab Results - U.S.'!K58</f>
        <v>0</v>
      </c>
      <c r="P259" s="200">
        <f t="shared" si="89"/>
        <v>0</v>
      </c>
      <c r="Q259" s="200">
        <f>'Lab Results - U.S.'!L58</f>
        <v>0</v>
      </c>
      <c r="R259" s="200">
        <f t="shared" si="90"/>
        <v>0</v>
      </c>
      <c r="S259" s="200">
        <f>'Lab Results - U.S.'!M58</f>
        <v>0</v>
      </c>
      <c r="T259" s="200">
        <f t="shared" si="91"/>
        <v>0</v>
      </c>
      <c r="U259" s="200">
        <f>'Lab Results - U.S.'!N58</f>
        <v>0</v>
      </c>
      <c r="V259" s="200">
        <f t="shared" si="92"/>
        <v>0</v>
      </c>
      <c r="W259" s="200">
        <f>'Lab Results - U.S.'!O58</f>
        <v>0</v>
      </c>
      <c r="X259" s="200">
        <f t="shared" si="93"/>
        <v>0</v>
      </c>
      <c r="Y259" s="200">
        <f>'Lab Results - U.S.'!P58</f>
        <v>0</v>
      </c>
      <c r="Z259" s="200">
        <f t="shared" si="94"/>
        <v>0</v>
      </c>
      <c r="AA259" s="200">
        <f>'Lab Results - U.S.'!Q58</f>
        <v>0</v>
      </c>
      <c r="AB259" s="200">
        <f t="shared" si="95"/>
        <v>0</v>
      </c>
      <c r="AC259" s="200">
        <f>'Lab Results - U.S.'!R58</f>
        <v>0</v>
      </c>
      <c r="AD259" s="223">
        <f t="shared" si="96"/>
        <v>0</v>
      </c>
    </row>
    <row r="260" spans="1:30" ht="15.75" customHeight="1" x14ac:dyDescent="0.2">
      <c r="A260" s="222" t="s">
        <v>2207</v>
      </c>
      <c r="B260" s="198" t="s">
        <v>2208</v>
      </c>
      <c r="C260" s="199">
        <v>27</v>
      </c>
      <c r="D260" s="199">
        <v>34</v>
      </c>
      <c r="E260" s="199">
        <v>27</v>
      </c>
      <c r="F260" s="199">
        <v>32</v>
      </c>
      <c r="G260" s="200">
        <f>'Lab Results - U.S.'!G59</f>
        <v>0</v>
      </c>
      <c r="H260" s="200">
        <f t="shared" si="85"/>
        <v>0</v>
      </c>
      <c r="I260" s="200">
        <f>'Lab Results - U.S.'!H59</f>
        <v>0</v>
      </c>
      <c r="J260" s="200">
        <f t="shared" si="86"/>
        <v>0</v>
      </c>
      <c r="K260" s="200">
        <f>'Lab Results - U.S.'!I59</f>
        <v>0</v>
      </c>
      <c r="L260" s="200">
        <f t="shared" si="87"/>
        <v>0</v>
      </c>
      <c r="M260" s="200">
        <f>'Lab Results - U.S.'!J59</f>
        <v>0</v>
      </c>
      <c r="N260" s="200">
        <f t="shared" si="88"/>
        <v>0</v>
      </c>
      <c r="O260" s="200">
        <f>'Lab Results - U.S.'!K59</f>
        <v>0</v>
      </c>
      <c r="P260" s="200">
        <f t="shared" si="89"/>
        <v>0</v>
      </c>
      <c r="Q260" s="200">
        <f>'Lab Results - U.S.'!L59</f>
        <v>0</v>
      </c>
      <c r="R260" s="200">
        <f t="shared" si="90"/>
        <v>0</v>
      </c>
      <c r="S260" s="200">
        <f>'Lab Results - U.S.'!M59</f>
        <v>0</v>
      </c>
      <c r="T260" s="200">
        <f t="shared" si="91"/>
        <v>0</v>
      </c>
      <c r="U260" s="200">
        <f>'Lab Results - U.S.'!N59</f>
        <v>0</v>
      </c>
      <c r="V260" s="200">
        <f t="shared" si="92"/>
        <v>0</v>
      </c>
      <c r="W260" s="200">
        <f>'Lab Results - U.S.'!O59</f>
        <v>0</v>
      </c>
      <c r="X260" s="200">
        <f t="shared" si="93"/>
        <v>0</v>
      </c>
      <c r="Y260" s="200">
        <f>'Lab Results - U.S.'!P59</f>
        <v>0</v>
      </c>
      <c r="Z260" s="200">
        <f t="shared" si="94"/>
        <v>0</v>
      </c>
      <c r="AA260" s="200">
        <f>'Lab Results - U.S.'!Q59</f>
        <v>0</v>
      </c>
      <c r="AB260" s="200">
        <f t="shared" si="95"/>
        <v>0</v>
      </c>
      <c r="AC260" s="200">
        <f>'Lab Results - U.S.'!R59</f>
        <v>0</v>
      </c>
      <c r="AD260" s="223">
        <f t="shared" si="96"/>
        <v>0</v>
      </c>
    </row>
    <row r="261" spans="1:30" ht="15.75" customHeight="1" x14ac:dyDescent="0.2">
      <c r="A261" s="222" t="s">
        <v>2209</v>
      </c>
      <c r="B261" s="198" t="s">
        <v>2210</v>
      </c>
      <c r="C261" s="199">
        <v>30.9</v>
      </c>
      <c r="D261" s="199">
        <v>35.4</v>
      </c>
      <c r="E261" s="199">
        <v>32</v>
      </c>
      <c r="F261" s="199">
        <v>35</v>
      </c>
      <c r="G261" s="200">
        <f>'Lab Results - U.S.'!G60</f>
        <v>0</v>
      </c>
      <c r="H261" s="200">
        <f t="shared" si="85"/>
        <v>0</v>
      </c>
      <c r="I261" s="200">
        <f>'Lab Results - U.S.'!H60</f>
        <v>0</v>
      </c>
      <c r="J261" s="200">
        <f t="shared" si="86"/>
        <v>0</v>
      </c>
      <c r="K261" s="200">
        <f>'Lab Results - U.S.'!I60</f>
        <v>0</v>
      </c>
      <c r="L261" s="200">
        <f t="shared" si="87"/>
        <v>0</v>
      </c>
      <c r="M261" s="200">
        <f>'Lab Results - U.S.'!J60</f>
        <v>0</v>
      </c>
      <c r="N261" s="200">
        <f t="shared" si="88"/>
        <v>0</v>
      </c>
      <c r="O261" s="200">
        <f>'Lab Results - U.S.'!K60</f>
        <v>0</v>
      </c>
      <c r="P261" s="200">
        <f t="shared" si="89"/>
        <v>0</v>
      </c>
      <c r="Q261" s="200">
        <f>'Lab Results - U.S.'!L60</f>
        <v>0</v>
      </c>
      <c r="R261" s="200">
        <f t="shared" si="90"/>
        <v>0</v>
      </c>
      <c r="S261" s="200">
        <f>'Lab Results - U.S.'!M60</f>
        <v>0</v>
      </c>
      <c r="T261" s="200">
        <f t="shared" si="91"/>
        <v>0</v>
      </c>
      <c r="U261" s="200">
        <f>'Lab Results - U.S.'!N60</f>
        <v>0</v>
      </c>
      <c r="V261" s="200">
        <f t="shared" si="92"/>
        <v>0</v>
      </c>
      <c r="W261" s="200">
        <f>'Lab Results - U.S.'!O60</f>
        <v>0</v>
      </c>
      <c r="X261" s="200">
        <f t="shared" si="93"/>
        <v>0</v>
      </c>
      <c r="Y261" s="200">
        <f>'Lab Results - U.S.'!P60</f>
        <v>0</v>
      </c>
      <c r="Z261" s="200">
        <f t="shared" si="94"/>
        <v>0</v>
      </c>
      <c r="AA261" s="200">
        <f>'Lab Results - U.S.'!Q60</f>
        <v>0</v>
      </c>
      <c r="AB261" s="200">
        <f t="shared" si="95"/>
        <v>0</v>
      </c>
      <c r="AC261" s="200">
        <f>'Lab Results - U.S.'!R60</f>
        <v>0</v>
      </c>
      <c r="AD261" s="223">
        <f t="shared" si="96"/>
        <v>0</v>
      </c>
    </row>
    <row r="262" spans="1:30" ht="16.5" customHeight="1" x14ac:dyDescent="0.2">
      <c r="A262" s="222" t="s">
        <v>2211</v>
      </c>
      <c r="B262" s="198" t="s">
        <v>2212</v>
      </c>
      <c r="C262" s="199">
        <v>10.8</v>
      </c>
      <c r="D262" s="199">
        <v>14.8</v>
      </c>
      <c r="E262" s="199">
        <v>0</v>
      </c>
      <c r="F262" s="199">
        <v>13</v>
      </c>
      <c r="G262" s="200">
        <f>'Lab Results - U.S.'!G61</f>
        <v>0</v>
      </c>
      <c r="H262" s="200">
        <f t="shared" si="85"/>
        <v>0</v>
      </c>
      <c r="I262" s="200">
        <f>'Lab Results - U.S.'!H61</f>
        <v>0</v>
      </c>
      <c r="J262" s="200">
        <f t="shared" si="86"/>
        <v>0</v>
      </c>
      <c r="K262" s="200">
        <f>'Lab Results - U.S.'!I61</f>
        <v>0</v>
      </c>
      <c r="L262" s="200">
        <f t="shared" si="87"/>
        <v>0</v>
      </c>
      <c r="M262" s="200">
        <f>'Lab Results - U.S.'!J61</f>
        <v>0</v>
      </c>
      <c r="N262" s="200">
        <f t="shared" si="88"/>
        <v>0</v>
      </c>
      <c r="O262" s="200">
        <f>'Lab Results - U.S.'!K61</f>
        <v>0</v>
      </c>
      <c r="P262" s="200">
        <f t="shared" si="89"/>
        <v>0</v>
      </c>
      <c r="Q262" s="200">
        <f>'Lab Results - U.S.'!L61</f>
        <v>0</v>
      </c>
      <c r="R262" s="200">
        <f t="shared" si="90"/>
        <v>0</v>
      </c>
      <c r="S262" s="200">
        <f>'Lab Results - U.S.'!M61</f>
        <v>0</v>
      </c>
      <c r="T262" s="200">
        <f t="shared" si="91"/>
        <v>0</v>
      </c>
      <c r="U262" s="200">
        <f>'Lab Results - U.S.'!N61</f>
        <v>0</v>
      </c>
      <c r="V262" s="200">
        <f t="shared" si="92"/>
        <v>0</v>
      </c>
      <c r="W262" s="200">
        <f>'Lab Results - U.S.'!O61</f>
        <v>0</v>
      </c>
      <c r="X262" s="200">
        <f t="shared" si="93"/>
        <v>0</v>
      </c>
      <c r="Y262" s="200">
        <f>'Lab Results - U.S.'!P61</f>
        <v>0</v>
      </c>
      <c r="Z262" s="200">
        <f t="shared" si="94"/>
        <v>0</v>
      </c>
      <c r="AA262" s="200">
        <f>'Lab Results - U.S.'!Q61</f>
        <v>0</v>
      </c>
      <c r="AB262" s="200">
        <f t="shared" si="95"/>
        <v>0</v>
      </c>
      <c r="AC262" s="200">
        <f>'Lab Results - U.S.'!R61</f>
        <v>0</v>
      </c>
      <c r="AD262" s="223">
        <f t="shared" si="96"/>
        <v>0</v>
      </c>
    </row>
    <row r="263" spans="1:30" ht="15" customHeight="1" x14ac:dyDescent="0.2">
      <c r="A263" s="676" t="s">
        <v>2213</v>
      </c>
      <c r="B263" s="541"/>
      <c r="C263" s="541"/>
      <c r="D263" s="541"/>
      <c r="E263" s="541"/>
      <c r="F263" s="541"/>
      <c r="G263" s="145"/>
      <c r="H263" s="145">
        <f>SUM(H251:H262)/(COUNT(H251:H262)*2)*100</f>
        <v>0</v>
      </c>
      <c r="I263" s="145"/>
      <c r="J263" s="145">
        <f>SUM(J251:J262)/(COUNT(J251:J262)*2)*100</f>
        <v>0</v>
      </c>
      <c r="K263" s="145"/>
      <c r="L263" s="145">
        <f>SUM(L251:L262)/(COUNT(L251:L262)*2)*100</f>
        <v>0</v>
      </c>
      <c r="M263" s="145"/>
      <c r="N263" s="145">
        <f>SUM(N251:N262)/(COUNT(N251:N262)*2)*100</f>
        <v>0</v>
      </c>
      <c r="O263" s="145"/>
      <c r="P263" s="145">
        <f>SUM(P251:P262)/(COUNT(P251:P262)*2)*100</f>
        <v>0</v>
      </c>
      <c r="Q263" s="145"/>
      <c r="R263" s="145">
        <f>SUM(R251:R262)/(COUNT(R251:R262)*2)*100</f>
        <v>0</v>
      </c>
      <c r="S263" s="145"/>
      <c r="T263" s="145">
        <f>SUM(T251:T262)/(COUNT(T251:T262)*2)*100</f>
        <v>0</v>
      </c>
      <c r="U263" s="145"/>
      <c r="V263" s="145">
        <f>SUM(V251:V262)/(COUNT(V251:V262)*2)*100</f>
        <v>0</v>
      </c>
      <c r="W263" s="145"/>
      <c r="X263" s="145">
        <f>SUM(X251:X262)/(COUNT(X251:X262)*2)*100</f>
        <v>0</v>
      </c>
      <c r="Y263" s="145"/>
      <c r="Z263" s="145">
        <f>SUM(Z251:Z262)/(COUNT(Z251:Z262)*2)*100</f>
        <v>0</v>
      </c>
      <c r="AA263" s="145"/>
      <c r="AB263" s="145">
        <f>SUM(AB251:AB262)/(COUNT(AB251:AB262)*2)*100</f>
        <v>0</v>
      </c>
      <c r="AC263" s="145"/>
      <c r="AD263" s="149">
        <f>SUM(AD251:AD262)/(COUNT(AD251:AD262)*2)*100</f>
        <v>0</v>
      </c>
    </row>
    <row r="264" spans="1:30" ht="15" customHeight="1" x14ac:dyDescent="0.2">
      <c r="A264" s="676" t="s">
        <v>2214</v>
      </c>
      <c r="B264" s="541"/>
      <c r="C264" s="541"/>
      <c r="D264" s="541"/>
      <c r="E264" s="541"/>
      <c r="F264" s="541"/>
      <c r="G264" s="145"/>
      <c r="H264" s="145">
        <f>SUMIF(H251:H262,1,H251:H262)/(COUNT(H251:H262)*1)*100</f>
        <v>0</v>
      </c>
      <c r="I264" s="145"/>
      <c r="J264" s="145">
        <f>SUMIF(J251:J262,1,J251:J262)/(COUNT(J251:J262)*1)*100</f>
        <v>0</v>
      </c>
      <c r="K264" s="145"/>
      <c r="L264" s="145">
        <f>SUMIF(L251:L262,1,L251:L262)/(COUNT(L251:L262)*1)*100</f>
        <v>0</v>
      </c>
      <c r="M264" s="145"/>
      <c r="N264" s="145">
        <f>SUMIF(N251:N262,1,N251:N262)/(COUNT(N251:N262)*1)*100</f>
        <v>0</v>
      </c>
      <c r="O264" s="145"/>
      <c r="P264" s="145">
        <f>SUMIF(P251:P262,1,P251:P262)/(COUNT(P251:P262)*1)*100</f>
        <v>0</v>
      </c>
      <c r="Q264" s="145"/>
      <c r="R264" s="145">
        <f>SUMIF(R251:R262,1,R251:R262)/(COUNT(R251:R262)*1)*100</f>
        <v>0</v>
      </c>
      <c r="S264" s="145"/>
      <c r="T264" s="145">
        <f>SUMIF(T251:T262,1,T251:T262)/(COUNT(T251:T262)*1)*100</f>
        <v>0</v>
      </c>
      <c r="U264" s="145"/>
      <c r="V264" s="145">
        <f>SUMIF(V251:V262,1,V251:V262)/(COUNT(V251:V262)*1)*100</f>
        <v>0</v>
      </c>
      <c r="W264" s="145"/>
      <c r="X264" s="145">
        <f>SUMIF(X251:X262,1,X251:X262)/(COUNT(X251:X262)*1)*100</f>
        <v>0</v>
      </c>
      <c r="Y264" s="145"/>
      <c r="Z264" s="145">
        <f>SUMIF(Z251:Z262,1,Z251:Z262)/(COUNT(Z251:Z262)*1)*100</f>
        <v>0</v>
      </c>
      <c r="AA264" s="145"/>
      <c r="AB264" s="145">
        <f>SUMIF(AB251:AB262,1,AB251:AB262)/(COUNT(AB251:AB262)*1)*100</f>
        <v>0</v>
      </c>
      <c r="AC264" s="145"/>
      <c r="AD264" s="149">
        <f>SUMIF(AD251:AD262,1,AD251:AD262)/(COUNT(AD251:AD262)*1)*100</f>
        <v>0</v>
      </c>
    </row>
    <row r="265" spans="1:30" ht="15" customHeight="1" x14ac:dyDescent="0.2">
      <c r="A265" s="676" t="s">
        <v>2215</v>
      </c>
      <c r="B265" s="541"/>
      <c r="C265" s="541"/>
      <c r="D265" s="541"/>
      <c r="E265" s="541"/>
      <c r="F265" s="541"/>
      <c r="G265" s="145"/>
      <c r="H265" s="145">
        <f>SUMIF(H251:H262,2,H251:H262)/(COUNT(H251:H262)*2)*100</f>
        <v>0</v>
      </c>
      <c r="I265" s="145"/>
      <c r="J265" s="145">
        <f>SUMIF(J251:J262,2,J251:J262)/(COUNT(J251:J262)*2)*100</f>
        <v>0</v>
      </c>
      <c r="K265" s="145"/>
      <c r="L265" s="145">
        <f>SUMIF(L251:L262,2,L251:L262)/(COUNT(L251:L262)*2)*100</f>
        <v>0</v>
      </c>
      <c r="M265" s="145"/>
      <c r="N265" s="145">
        <f>SUMIF(N251:N262,2,N251:N262)/(COUNT(N251:N262)*2)*100</f>
        <v>0</v>
      </c>
      <c r="O265" s="145"/>
      <c r="P265" s="145">
        <f>SUMIF(P251:P262,2,P251:P262)/(COUNT(P251:P262)*2)*100</f>
        <v>0</v>
      </c>
      <c r="Q265" s="145"/>
      <c r="R265" s="145">
        <f>SUMIF(R251:R262,2,R251:R262)/(COUNT(R251:R262)*2)*100</f>
        <v>0</v>
      </c>
      <c r="S265" s="145"/>
      <c r="T265" s="145">
        <f>SUMIF(T251:T262,2,T251:T262)/(COUNT(T251:T262)*2)*100</f>
        <v>0</v>
      </c>
      <c r="U265" s="145"/>
      <c r="V265" s="145">
        <f>SUMIF(V251:V262,2,V251:V262)/(COUNT(V251:V262)*2)*100</f>
        <v>0</v>
      </c>
      <c r="W265" s="145"/>
      <c r="X265" s="145">
        <f>SUMIF(X251:X262,2,X251:X262)/(COUNT(X251:X262)*2)*100</f>
        <v>0</v>
      </c>
      <c r="Y265" s="145"/>
      <c r="Z265" s="145">
        <f>SUMIF(Z251:Z262,2,Z251:Z262)/(COUNT(Z251:Z262)*2)*100</f>
        <v>0</v>
      </c>
      <c r="AA265" s="145"/>
      <c r="AB265" s="145">
        <f>SUMIF(AB251:AB262,2,AB251:AB262)/(COUNT(AB251:AB262)*2)*100</f>
        <v>0</v>
      </c>
      <c r="AC265" s="145"/>
      <c r="AD265" s="149">
        <f>SUMIF(AD251:AD262,2,AD251:AD262)/(COUNT(AD251:AD262)*2)*100</f>
        <v>0</v>
      </c>
    </row>
    <row r="266" spans="1:30" ht="15.75" customHeight="1" x14ac:dyDescent="0.2">
      <c r="A266" s="678" t="s">
        <v>2216</v>
      </c>
      <c r="B266" s="541"/>
      <c r="C266" s="541"/>
      <c r="D266" s="541"/>
      <c r="E266" s="541"/>
      <c r="F266" s="541"/>
      <c r="G266" s="541"/>
      <c r="H266" s="541"/>
      <c r="I266" s="541"/>
      <c r="J266" s="541"/>
      <c r="K266" s="541"/>
      <c r="L266" s="541"/>
      <c r="M266" s="541"/>
      <c r="N266" s="541"/>
      <c r="O266" s="541"/>
      <c r="P266" s="541"/>
      <c r="Q266" s="541"/>
      <c r="R266" s="541"/>
      <c r="S266" s="541"/>
      <c r="T266" s="541"/>
      <c r="U266" s="541"/>
      <c r="V266" s="541"/>
      <c r="W266" s="541"/>
      <c r="X266" s="541"/>
      <c r="Y266" s="541"/>
      <c r="Z266" s="541"/>
      <c r="AA266" s="541"/>
      <c r="AB266" s="541"/>
      <c r="AC266" s="541"/>
      <c r="AD266" s="635"/>
    </row>
    <row r="267" spans="1:30" ht="15.75" customHeight="1" x14ac:dyDescent="0.2">
      <c r="A267" s="674" t="s">
        <v>2217</v>
      </c>
      <c r="B267" s="541"/>
      <c r="C267" s="541"/>
      <c r="D267" s="541"/>
      <c r="E267" s="541"/>
      <c r="F267" s="541"/>
      <c r="G267" s="541"/>
      <c r="H267" s="541"/>
      <c r="I267" s="541"/>
      <c r="J267" s="541"/>
      <c r="K267" s="541"/>
      <c r="L267" s="541"/>
      <c r="M267" s="541"/>
      <c r="N267" s="541"/>
      <c r="O267" s="541"/>
      <c r="P267" s="541"/>
      <c r="Q267" s="541"/>
      <c r="R267" s="541"/>
      <c r="S267" s="541"/>
      <c r="T267" s="541"/>
      <c r="U267" s="541"/>
      <c r="V267" s="541"/>
      <c r="W267" s="541"/>
      <c r="X267" s="541"/>
      <c r="Y267" s="541"/>
      <c r="Z267" s="541"/>
      <c r="AA267" s="541"/>
      <c r="AB267" s="541"/>
      <c r="AC267" s="541"/>
      <c r="AD267" s="635"/>
    </row>
    <row r="268" spans="1:30" ht="15.75" customHeight="1" x14ac:dyDescent="0.2">
      <c r="A268" s="222" t="s">
        <v>2218</v>
      </c>
      <c r="B268" s="198" t="s">
        <v>2219</v>
      </c>
      <c r="C268" s="199">
        <v>65</v>
      </c>
      <c r="D268" s="199">
        <v>110</v>
      </c>
      <c r="E268" s="199">
        <v>75</v>
      </c>
      <c r="F268" s="199">
        <v>89</v>
      </c>
      <c r="G268" s="200">
        <f>'Lab Results - U.S.'!G8</f>
        <v>0</v>
      </c>
      <c r="H268" s="200">
        <f>(IF(G268&gt;=$E268,0,IF(G268=0,0,IF(G268&lt;$C268,2,IF(G268&gt;=$C268,1,IF(G268&lt;=$D268,1))))))</f>
        <v>0</v>
      </c>
      <c r="I268" s="200">
        <f>'Lab Results - U.S.'!H8</f>
        <v>0</v>
      </c>
      <c r="J268" s="200">
        <f>(IF(I268&gt;=$E268,0,IF(I268=0,0,IF(I268&lt;$C268,2,IF(I268&gt;=$C268,1,IF(I268&lt;=$D268,1))))))</f>
        <v>0</v>
      </c>
      <c r="K268" s="200">
        <f>'Lab Results - U.S.'!I8</f>
        <v>0</v>
      </c>
      <c r="L268" s="200">
        <f>(IF(K268&gt;=$E268,0,IF(K268=0,0,IF(K268&lt;$C268,2,IF(K268&gt;=$C268,1,IF(K268&lt;=$D268,1))))))</f>
        <v>0</v>
      </c>
      <c r="M268" s="200">
        <f>'Lab Results - U.S.'!J8</f>
        <v>0</v>
      </c>
      <c r="N268" s="200">
        <f>(IF(M268&gt;=$E268,0,IF(M268=0,0,IF(M268&lt;$C268,2,IF(M268&gt;=$C268,1,IF(M268&lt;=$D268,1))))))</f>
        <v>0</v>
      </c>
      <c r="O268" s="200">
        <f>'Lab Results - U.S.'!K8</f>
        <v>0</v>
      </c>
      <c r="P268" s="200">
        <f>(IF(O268&gt;=$E268,0,IF(O268=0,0,IF(O268&lt;$C268,2,IF(O268&gt;=$C268,1,IF(O268&lt;=$D268,1))))))</f>
        <v>0</v>
      </c>
      <c r="Q268" s="200">
        <f>'Lab Results - U.S.'!L8</f>
        <v>0</v>
      </c>
      <c r="R268" s="200">
        <f>(IF(Q268&gt;=$E268,0,IF(Q268=0,0,IF(Q268&lt;$C268,2,IF(Q268&gt;=$C268,1,IF(Q268&lt;=$D268,1))))))</f>
        <v>0</v>
      </c>
      <c r="S268" s="200">
        <f>'Lab Results - U.S.'!M8</f>
        <v>0</v>
      </c>
      <c r="T268" s="200">
        <f>(IF(S268&gt;=$E268,0,IF(S268=0,0,IF(S268&lt;$C268,2,IF(S268&gt;=$C268,1,IF(S268&lt;=$D268,1))))))</f>
        <v>0</v>
      </c>
      <c r="U268" s="200">
        <f>'Lab Results - U.S.'!N8</f>
        <v>0</v>
      </c>
      <c r="V268" s="200">
        <f>(IF(U268&gt;=$E268,0,IF(U268=0,0,IF(U268&lt;$C268,2,IF(U268&gt;=$C268,1,IF(U268&lt;=$D268,1))))))</f>
        <v>0</v>
      </c>
      <c r="W268" s="200">
        <f>'Lab Results - U.S.'!O8</f>
        <v>0</v>
      </c>
      <c r="X268" s="200">
        <f>(IF(W268&gt;=$E268,0,IF(W268=0,0,IF(W268&lt;$C268,2,IF(W268&gt;=$C268,1,IF(W268&lt;=$D268,1))))))</f>
        <v>0</v>
      </c>
      <c r="Y268" s="200">
        <f>'Lab Results - U.S.'!P8</f>
        <v>0</v>
      </c>
      <c r="Z268" s="200">
        <f>(IF(Y268&gt;=$E268,0,IF(Y268=0,0,IF(Y268&lt;$C268,2,IF(Y268&gt;=$C268,1,IF(Y268&lt;=$D268,1))))))</f>
        <v>0</v>
      </c>
      <c r="AA268" s="200">
        <f>'Lab Results - U.S.'!Q8</f>
        <v>0</v>
      </c>
      <c r="AB268" s="200">
        <f>(IF(AA268&gt;=$E268,0,IF(AA268=0,0,IF(AA268&lt;$C268,2,IF(AA268&gt;=$C268,1,IF(AA268&lt;=$D268,1))))))</f>
        <v>0</v>
      </c>
      <c r="AC268" s="200">
        <f>'Lab Results - U.S.'!R8</f>
        <v>0</v>
      </c>
      <c r="AD268" s="223">
        <f>(IF(AC268&gt;=$E268,0,IF(AC268=0,0,IF(AC268&lt;$C268,2,IF(AC268&gt;=$C268,1,IF(AC268&lt;=$D268,1))))))</f>
        <v>0</v>
      </c>
    </row>
    <row r="269" spans="1:30" ht="15.75" customHeight="1" x14ac:dyDescent="0.2">
      <c r="A269" s="222" t="s">
        <v>2220</v>
      </c>
      <c r="B269" s="198" t="s">
        <v>2221</v>
      </c>
      <c r="C269" s="199">
        <v>135</v>
      </c>
      <c r="D269" s="199">
        <v>148</v>
      </c>
      <c r="E269" s="199">
        <v>135</v>
      </c>
      <c r="F269" s="199">
        <v>140</v>
      </c>
      <c r="G269" s="200">
        <f>'Lab Results - U.S.'!G16</f>
        <v>0</v>
      </c>
      <c r="H269" s="200">
        <f>(IF(G269&gt;=$E269,0,IF(G269=0,0,IF(G269&lt;$C269,2,IF(G269&gt;=$C269,1,IF(G269&lt;=$D269,1))))))</f>
        <v>0</v>
      </c>
      <c r="I269" s="200">
        <f>'Lab Results - U.S.'!H16</f>
        <v>0</v>
      </c>
      <c r="J269" s="200">
        <f>(IF(I269&gt;=$E269,0,IF(I269=0,0,IF(I269&lt;$C269,2,IF(I269&gt;=$C269,1,IF(I269&lt;=$D269,1))))))</f>
        <v>0</v>
      </c>
      <c r="K269" s="200">
        <f>'Lab Results - U.S.'!I16</f>
        <v>0</v>
      </c>
      <c r="L269" s="200">
        <f>(IF(K269&gt;=$E269,0,IF(K269=0,0,IF(K269&lt;$C269,2,IF(K269&gt;=$C269,1,IF(K269&lt;=$D269,1))))))</f>
        <v>0</v>
      </c>
      <c r="M269" s="200">
        <f>'Lab Results - U.S.'!J16</f>
        <v>0</v>
      </c>
      <c r="N269" s="200">
        <f>(IF(M269&gt;=$E269,0,IF(M269=0,0,IF(M269&lt;$C269,2,IF(M269&gt;=$C269,1,IF(M269&lt;=$D269,1))))))</f>
        <v>0</v>
      </c>
      <c r="O269" s="200">
        <f>'Lab Results - U.S.'!K16</f>
        <v>0</v>
      </c>
      <c r="P269" s="200">
        <f>(IF(O269&gt;=$E269,0,IF(O269=0,0,IF(O269&lt;$C269,2,IF(O269&gt;=$C269,1,IF(O269&lt;=$D269,1))))))</f>
        <v>0</v>
      </c>
      <c r="Q269" s="200">
        <f>'Lab Results - U.S.'!L16</f>
        <v>0</v>
      </c>
      <c r="R269" s="200">
        <f>(IF(Q269&gt;=$E269,0,IF(Q269=0,0,IF(Q269&lt;$C269,2,IF(Q269&gt;=$C269,1,IF(Q269&lt;=$D269,1))))))</f>
        <v>0</v>
      </c>
      <c r="S269" s="200">
        <f>'Lab Results - U.S.'!M16</f>
        <v>0</v>
      </c>
      <c r="T269" s="200">
        <f>(IF(S269&gt;=$E269,0,IF(S269=0,0,IF(S269&lt;$C269,2,IF(S269&gt;=$C269,1,IF(S269&lt;=$D269,1))))))</f>
        <v>0</v>
      </c>
      <c r="U269" s="200">
        <f>'Lab Results - U.S.'!N16</f>
        <v>0</v>
      </c>
      <c r="V269" s="200">
        <f>(IF(U269&gt;=$E269,0,IF(U269=0,0,IF(U269&lt;$C269,2,IF(U269&gt;=$C269,1,IF(U269&lt;=$D269,1))))))</f>
        <v>0</v>
      </c>
      <c r="W269" s="200">
        <f>'Lab Results - U.S.'!O16</f>
        <v>0</v>
      </c>
      <c r="X269" s="200">
        <f>(IF(W269&gt;=$E269,0,IF(W269=0,0,IF(W269&lt;$C269,2,IF(W269&gt;=$C269,1,IF(W269&lt;=$D269,1))))))</f>
        <v>0</v>
      </c>
      <c r="Y269" s="200">
        <f>'Lab Results - U.S.'!P16</f>
        <v>0</v>
      </c>
      <c r="Z269" s="200">
        <f>(IF(Y269&gt;=$E269,0,IF(Y269=0,0,IF(Y269&lt;$C269,2,IF(Y269&gt;=$C269,1,IF(Y269&lt;=$D269,1))))))</f>
        <v>0</v>
      </c>
      <c r="AA269" s="200">
        <f>'Lab Results - U.S.'!Q16</f>
        <v>0</v>
      </c>
      <c r="AB269" s="200">
        <f>(IF(AA269&gt;=$E269,0,IF(AA269=0,0,IF(AA269&lt;$C269,2,IF(AA269&gt;=$C269,1,IF(AA269&lt;=$D269,1))))))</f>
        <v>0</v>
      </c>
      <c r="AC269" s="200">
        <f>'Lab Results - U.S.'!R16</f>
        <v>0</v>
      </c>
      <c r="AD269" s="223">
        <f>(IF(AC269&gt;=$E269,0,IF(AC269=0,0,IF(AC269&lt;$C269,2,IF(AC269&gt;=$C269,1,IF(AC269&lt;=$D269,1))))))</f>
        <v>0</v>
      </c>
    </row>
    <row r="270" spans="1:30" ht="15.75" customHeight="1" x14ac:dyDescent="0.2">
      <c r="A270" s="226" t="s">
        <v>2222</v>
      </c>
      <c r="B270" s="204" t="s">
        <v>2223</v>
      </c>
      <c r="C270" s="205">
        <v>3.5</v>
      </c>
      <c r="D270" s="205">
        <v>5.5</v>
      </c>
      <c r="E270" s="205">
        <v>4</v>
      </c>
      <c r="F270" s="205">
        <v>4.5</v>
      </c>
      <c r="G270" s="206">
        <f>'Lab Results - U.S.'!G17</f>
        <v>0</v>
      </c>
      <c r="H270" s="207">
        <f>(IF(AND(G270&gt;=$E270,G270&lt;=$F270),0,IF(G270=0,0,IF(G270&lt;$C270,0,IF(G270&gt;$D270,2,IF(G270&gt;=$C270,1,IF(G270&lt;=$D270,1)))))))</f>
        <v>0</v>
      </c>
      <c r="I270" s="206">
        <f>'Lab Results - U.S.'!H17</f>
        <v>0</v>
      </c>
      <c r="J270" s="207">
        <f>(IF(AND(I270&gt;=$E270,I270&lt;=$F270),0,IF(I270=0,0,IF(I270&lt;$C270,0,IF(I270&gt;$D270,2,IF(I270&gt;=$C270,1,IF(I270&lt;=$D270,1)))))))</f>
        <v>0</v>
      </c>
      <c r="K270" s="206">
        <f>'Lab Results - U.S.'!I17</f>
        <v>0</v>
      </c>
      <c r="L270" s="207">
        <f>(IF(AND(K270&gt;=$E270,K270&lt;=$F270),0,IF(K270=0,0,IF(K270&lt;$C270,0,IF(K270&gt;$D270,2,IF(K270&gt;=$C270,1,IF(K270&lt;=$D270,1)))))))</f>
        <v>0</v>
      </c>
      <c r="M270" s="206">
        <f>'Lab Results - U.S.'!J17</f>
        <v>0</v>
      </c>
      <c r="N270" s="207">
        <f>(IF(AND(M270&gt;=$E270,M270&lt;=$F270),0,IF(M270=0,0,IF(M270&lt;$C270,0,IF(M270&gt;$D270,2,IF(M270&gt;=$C270,1,IF(M270&lt;=$D270,1)))))))</f>
        <v>0</v>
      </c>
      <c r="O270" s="206">
        <f>'Lab Results - U.S.'!K17</f>
        <v>0</v>
      </c>
      <c r="P270" s="207">
        <f>(IF(AND(O270&gt;=$E270,O270&lt;=$F270),0,IF(O270=0,0,IF(O270&lt;$C270,0,IF(O270&gt;$D270,2,IF(O270&gt;=$C270,1,IF(O270&lt;=$D270,1)))))))</f>
        <v>0</v>
      </c>
      <c r="Q270" s="206">
        <f>'Lab Results - U.S.'!L17</f>
        <v>0</v>
      </c>
      <c r="R270" s="207">
        <f>(IF(AND(Q270&gt;=$E270,Q270&lt;=$F270),0,IF(Q270=0,0,IF(Q270&lt;$C270,0,IF(Q270&gt;$D270,2,IF(Q270&gt;=$C270,1,IF(Q270&lt;=$D270,1)))))))</f>
        <v>0</v>
      </c>
      <c r="S270" s="206">
        <f>'Lab Results - U.S.'!M17</f>
        <v>0</v>
      </c>
      <c r="T270" s="207">
        <f>(IF(AND(S270&gt;=$E270,S270&lt;=$F270),0,IF(S270=0,0,IF(S270&lt;$C270,0,IF(S270&gt;$D270,2,IF(S270&gt;=$C270,1,IF(S270&lt;=$D270,1)))))))</f>
        <v>0</v>
      </c>
      <c r="U270" s="206">
        <f>'Lab Results - U.S.'!N17</f>
        <v>0</v>
      </c>
      <c r="V270" s="207">
        <f>(IF(AND(U270&gt;=$E270,U270&lt;=$F270),0,IF(U270=0,0,IF(U270&lt;$C270,0,IF(U270&gt;$D270,2,IF(U270&gt;=$C270,1,IF(U270&lt;=$D270,1)))))))</f>
        <v>0</v>
      </c>
      <c r="W270" s="206">
        <f>'Lab Results - U.S.'!O17</f>
        <v>0</v>
      </c>
      <c r="X270" s="207">
        <f>(IF(AND(W270&gt;=$E270,W270&lt;=$F270),0,IF(W270=0,0,IF(W270&lt;$C270,0,IF(W270&gt;$D270,2,IF(W270&gt;=$C270,1,IF(W270&lt;=$D270,1)))))))</f>
        <v>0</v>
      </c>
      <c r="Y270" s="206">
        <f>'Lab Results - U.S.'!P17</f>
        <v>0</v>
      </c>
      <c r="Z270" s="207">
        <f>(IF(AND(Y270&gt;=$E270,Y270&lt;=$F270),0,IF(Y270=0,0,IF(Y270&lt;$C270,0,IF(Y270&gt;$D270,2,IF(Y270&gt;=$C270,1,IF(Y270&lt;=$D270,1)))))))</f>
        <v>0</v>
      </c>
      <c r="AA270" s="206">
        <f>'Lab Results - U.S.'!Q17</f>
        <v>0</v>
      </c>
      <c r="AB270" s="207">
        <f>(IF(AND(AA270&gt;=$E270,AA270&lt;=$F270),0,IF(AA270=0,0,IF(AA270&lt;$C270,0,IF(AA270&gt;$D270,2,IF(AA270&gt;=$C270,1,IF(AA270&lt;=$D270,1)))))))</f>
        <v>0</v>
      </c>
      <c r="AC270" s="206">
        <f>'Lab Results - U.S.'!R17</f>
        <v>0</v>
      </c>
      <c r="AD270" s="227">
        <f>(IF(AND(AC270&gt;=$E270,AC270&lt;=$F270),0,IF(AC270=0,0,IF(AC270&lt;$C270,0,IF(AC270&gt;$D270,2,IF(AC270&gt;=$C270,1,IF(AC270&lt;=$D270,1)))))))</f>
        <v>0</v>
      </c>
    </row>
    <row r="271" spans="1:30" ht="15.75" customHeight="1" x14ac:dyDescent="0.2">
      <c r="A271" s="222" t="s">
        <v>2224</v>
      </c>
      <c r="B271" s="198" t="s">
        <v>2225</v>
      </c>
      <c r="C271" s="199">
        <v>99</v>
      </c>
      <c r="D271" s="199">
        <v>111</v>
      </c>
      <c r="E271" s="199">
        <v>100</v>
      </c>
      <c r="F271" s="199">
        <v>106</v>
      </c>
      <c r="G271" s="200">
        <f>'Lab Results - U.S.'!G18</f>
        <v>0</v>
      </c>
      <c r="H271" s="200">
        <f>(IF(G271&gt;=$E271,0,IF(G271=0,0,IF(G271&lt;$C271,2,IF(G271&gt;=$C271,1,IF(G271&lt;=$D271,1))))))</f>
        <v>0</v>
      </c>
      <c r="I271" s="200">
        <f>'Lab Results - U.S.'!H18</f>
        <v>0</v>
      </c>
      <c r="J271" s="200">
        <f>(IF(I271&gt;=$E271,0,IF(I271=0,0,IF(I271&lt;$C271,2,IF(I271&gt;=$C271,1,IF(I271&lt;=$D271,1))))))</f>
        <v>0</v>
      </c>
      <c r="K271" s="200">
        <f>'Lab Results - U.S.'!I18</f>
        <v>0</v>
      </c>
      <c r="L271" s="200">
        <f>(IF(K271&gt;=$E271,0,IF(K271=0,0,IF(K271&lt;$C271,2,IF(K271&gt;=$C271,1,IF(K271&lt;=$D271,1))))))</f>
        <v>0</v>
      </c>
      <c r="M271" s="200">
        <f>'Lab Results - U.S.'!J18</f>
        <v>0</v>
      </c>
      <c r="N271" s="200">
        <f>(IF(M271&gt;=$E271,0,IF(M271=0,0,IF(M271&lt;$C271,2,IF(M271&gt;=$C271,1,IF(M271&lt;=$D271,1))))))</f>
        <v>0</v>
      </c>
      <c r="O271" s="200">
        <f>'Lab Results - U.S.'!K18</f>
        <v>0</v>
      </c>
      <c r="P271" s="200">
        <f>(IF(O271&gt;=$E271,0,IF(O271=0,0,IF(O271&lt;$C271,2,IF(O271&gt;=$C271,1,IF(O271&lt;=$D271,1))))))</f>
        <v>0</v>
      </c>
      <c r="Q271" s="200">
        <f>'Lab Results - U.S.'!L18</f>
        <v>0</v>
      </c>
      <c r="R271" s="200">
        <f>(IF(Q271&gt;=$E271,0,IF(Q271=0,0,IF(Q271&lt;$C271,2,IF(Q271&gt;=$C271,1,IF(Q271&lt;=$D271,1))))))</f>
        <v>0</v>
      </c>
      <c r="S271" s="200">
        <f>'Lab Results - U.S.'!M18</f>
        <v>0</v>
      </c>
      <c r="T271" s="200">
        <f>(IF(S271&gt;=$E271,0,IF(S271=0,0,IF(S271&lt;$C271,2,IF(S271&gt;=$C271,1,IF(S271&lt;=$D271,1))))))</f>
        <v>0</v>
      </c>
      <c r="U271" s="200">
        <f>'Lab Results - U.S.'!N18</f>
        <v>0</v>
      </c>
      <c r="V271" s="200">
        <f>(IF(U271&gt;=$E271,0,IF(U271=0,0,IF(U271&lt;$C271,2,IF(U271&gt;=$C271,1,IF(U271&lt;=$D271,1))))))</f>
        <v>0</v>
      </c>
      <c r="W271" s="200">
        <f>'Lab Results - U.S.'!O18</f>
        <v>0</v>
      </c>
      <c r="X271" s="200">
        <f>(IF(W271&gt;=$E271,0,IF(W271=0,0,IF(W271&lt;$C271,2,IF(W271&gt;=$C271,1,IF(W271&lt;=$D271,1))))))</f>
        <v>0</v>
      </c>
      <c r="Y271" s="200">
        <f>'Lab Results - U.S.'!P18</f>
        <v>0</v>
      </c>
      <c r="Z271" s="200">
        <f>(IF(Y271&gt;=$E271,0,IF(Y271=0,0,IF(Y271&lt;$C271,2,IF(Y271&gt;=$C271,1,IF(Y271&lt;=$D271,1))))))</f>
        <v>0</v>
      </c>
      <c r="AA271" s="200">
        <f>'Lab Results - U.S.'!Q18</f>
        <v>0</v>
      </c>
      <c r="AB271" s="200">
        <f>(IF(AA271&gt;=$E271,0,IF(AA271=0,0,IF(AA271&lt;$C271,2,IF(AA271&gt;=$C271,1,IF(AA271&lt;=$D271,1))))))</f>
        <v>0</v>
      </c>
      <c r="AC271" s="200">
        <f>'Lab Results - U.S.'!R18</f>
        <v>0</v>
      </c>
      <c r="AD271" s="223">
        <f>(IF(AC271&gt;=$E271,0,IF(AC271=0,0,IF(AC271&lt;$C271,2,IF(AC271&gt;=$C271,1,IF(AC271&lt;=$D271,1))))))</f>
        <v>0</v>
      </c>
    </row>
    <row r="272" spans="1:30" ht="15.75" customHeight="1" x14ac:dyDescent="0.2">
      <c r="A272" s="226" t="s">
        <v>2226</v>
      </c>
      <c r="B272" s="204" t="s">
        <v>2227</v>
      </c>
      <c r="C272" s="205">
        <v>8.6999999999999993</v>
      </c>
      <c r="D272" s="205">
        <v>10.5</v>
      </c>
      <c r="E272" s="205">
        <v>9.1999999999999993</v>
      </c>
      <c r="F272" s="205">
        <v>10.1</v>
      </c>
      <c r="G272" s="206">
        <f>'Lab Results - U.S.'!G20</f>
        <v>0</v>
      </c>
      <c r="H272" s="206">
        <f>(IF(AND(G272&gt;=$E272,G272&lt;=$F272),0,IF(G272=0,0,IF(G272&gt;$D272,2,IF(G272&gt;=$C272,1,IF(G272&lt;=$D272,1))))))</f>
        <v>0</v>
      </c>
      <c r="I272" s="206">
        <f>'Lab Results - U.S.'!H20</f>
        <v>0</v>
      </c>
      <c r="J272" s="206">
        <f>(IF(AND(I272&gt;=$E272,I272&lt;=$F272),0,IF(I272=0,0,IF(I272&gt;$D272,2,IF(I272&gt;=$C272,1,IF(I272&lt;=$D272,1))))))</f>
        <v>0</v>
      </c>
      <c r="K272" s="206">
        <f>'Lab Results - U.S.'!I20</f>
        <v>0</v>
      </c>
      <c r="L272" s="206">
        <f>(IF(AND(K272&gt;=$E272,K272&lt;=$F272),0,IF(K272=0,0,IF(K272&gt;$D272,2,IF(K272&gt;=$C272,1,IF(K272&lt;=$D272,1))))))</f>
        <v>0</v>
      </c>
      <c r="M272" s="206">
        <f>'Lab Results - U.S.'!J20</f>
        <v>0</v>
      </c>
      <c r="N272" s="206">
        <f>(IF(AND(M272&gt;=$E272,M272&lt;=$F272),0,IF(M272=0,0,IF(M272&gt;$D272,2,IF(M272&gt;=$C272,1,IF(M272&lt;=$D272,1))))))</f>
        <v>0</v>
      </c>
      <c r="O272" s="206">
        <f>'Lab Results - U.S.'!K20</f>
        <v>0</v>
      </c>
      <c r="P272" s="206">
        <f>(IF(AND(O272&gt;=$E272,O272&lt;=$F272),0,IF(O272=0,0,IF(O272&gt;$D272,2,IF(O272&gt;=$C272,1,IF(O272&lt;=$D272,1))))))</f>
        <v>0</v>
      </c>
      <c r="Q272" s="206">
        <f>'Lab Results - U.S.'!L20</f>
        <v>0</v>
      </c>
      <c r="R272" s="206">
        <f>(IF(AND(Q272&gt;=$E272,Q272&lt;=$F272),0,IF(Q272=0,0,IF(Q272&gt;$D272,2,IF(Q272&gt;=$C272,1,IF(Q272&lt;=$D272,1))))))</f>
        <v>0</v>
      </c>
      <c r="S272" s="206">
        <f>'Lab Results - U.S.'!M20</f>
        <v>0</v>
      </c>
      <c r="T272" s="206">
        <f>(IF(AND(S272&gt;=$E272,S272&lt;=$F272),0,IF(S272=0,0,IF(S272&gt;$D272,2,IF(S272&gt;=$C272,1,IF(S272&lt;=$D272,1))))))</f>
        <v>0</v>
      </c>
      <c r="U272" s="206">
        <f>'Lab Results - U.S.'!N20</f>
        <v>0</v>
      </c>
      <c r="V272" s="206">
        <f>(IF(AND(U272&gt;=$E272,U272&lt;=$F272),0,IF(U272=0,0,IF(U272&gt;$D272,2,IF(U272&gt;=$C272,1,IF(U272&lt;=$D272,1))))))</f>
        <v>0</v>
      </c>
      <c r="W272" s="206">
        <f>'Lab Results - U.S.'!O20</f>
        <v>0</v>
      </c>
      <c r="X272" s="206">
        <f>(IF(AND(W272&gt;=$E272,W272&lt;=$F272),0,IF(W272=0,0,IF(W272&gt;$D272,2,IF(W272&gt;=$C272,1,IF(W272&lt;=$D272,1))))))</f>
        <v>0</v>
      </c>
      <c r="Y272" s="206">
        <f>'Lab Results - U.S.'!P20</f>
        <v>0</v>
      </c>
      <c r="Z272" s="206">
        <f>(IF(AND(Y272&gt;=$E272,Y272&lt;=$F272),0,IF(Y272=0,0,IF(Y272&gt;$D272,2,IF(Y272&gt;=$C272,1,IF(Y272&lt;=$D272,1))))))</f>
        <v>0</v>
      </c>
      <c r="AA272" s="206">
        <f>'Lab Results - U.S.'!Q20</f>
        <v>0</v>
      </c>
      <c r="AB272" s="206">
        <f>(IF(AND(AA272&gt;=$E272,AA272&lt;=$F272),0,IF(AA272=0,0,IF(AA272&gt;$D272,2,IF(AA272&gt;=$C272,1,IF(AA272&lt;=$D272,1))))))</f>
        <v>0</v>
      </c>
      <c r="AC272" s="206">
        <f>'Lab Results - U.S.'!R20</f>
        <v>0</v>
      </c>
      <c r="AD272" s="230">
        <f>(IF(AND(AC272&gt;=$E272,AC272&lt;=$F272),0,IF(AC272=0,0,IF(AC272&gt;$D272,2,IF(AC272&gt;=$C272,1,IF(AC272&lt;=$D272,1))))))</f>
        <v>0</v>
      </c>
    </row>
    <row r="273" spans="1:30" ht="15.75" customHeight="1" x14ac:dyDescent="0.2">
      <c r="A273" s="222" t="s">
        <v>2228</v>
      </c>
      <c r="B273" s="198" t="s">
        <v>2229</v>
      </c>
      <c r="C273" s="199">
        <v>0.1</v>
      </c>
      <c r="D273" s="199">
        <v>200</v>
      </c>
      <c r="E273" s="199">
        <v>150</v>
      </c>
      <c r="F273" s="199">
        <v>200</v>
      </c>
      <c r="G273" s="200">
        <f>'Lab Results - U.S.'!G33</f>
        <v>0</v>
      </c>
      <c r="H273" s="200">
        <f>(IF(G273&gt;=$E273,0,IF(G273=0,0,IF(G273&lt;$C273,2,IF(G273&gt;=$C273,1,IF(G273&lt;=$D273,1))))))</f>
        <v>0</v>
      </c>
      <c r="I273" s="200">
        <f>'Lab Results - U.S.'!H33</f>
        <v>0</v>
      </c>
      <c r="J273" s="200">
        <f>(IF(I273&gt;=$E273,0,IF(I273=0,0,IF(I273&lt;$C273,2,IF(I273&gt;=$C273,1,IF(I273&lt;=$D273,1))))))</f>
        <v>0</v>
      </c>
      <c r="K273" s="200">
        <f>'Lab Results - U.S.'!I33</f>
        <v>0</v>
      </c>
      <c r="L273" s="200">
        <f>(IF(K273&gt;=$E273,0,IF(K273=0,0,IF(K273&lt;$C273,2,IF(K273&gt;=$C273,1,IF(K273&lt;=$D273,1))))))</f>
        <v>0</v>
      </c>
      <c r="M273" s="200">
        <f>'Lab Results - U.S.'!J33</f>
        <v>0</v>
      </c>
      <c r="N273" s="200">
        <f>(IF(M273&gt;=$E273,0,IF(M273=0,0,IF(M273&lt;$C273,2,IF(M273&gt;=$C273,1,IF(M273&lt;=$D273,1))))))</f>
        <v>0</v>
      </c>
      <c r="O273" s="200">
        <f>'Lab Results - U.S.'!K33</f>
        <v>0</v>
      </c>
      <c r="P273" s="200">
        <f>(IF(O273&gt;=$E273,0,IF(O273=0,0,IF(O273&lt;$C273,2,IF(O273&gt;=$C273,1,IF(O273&lt;=$D273,1))))))</f>
        <v>0</v>
      </c>
      <c r="Q273" s="200">
        <f>'Lab Results - U.S.'!L33</f>
        <v>0</v>
      </c>
      <c r="R273" s="200">
        <f>(IF(Q273&gt;=$E273,0,IF(Q273=0,0,IF(Q273&lt;$C273,2,IF(Q273&gt;=$C273,1,IF(Q273&lt;=$D273,1))))))</f>
        <v>0</v>
      </c>
      <c r="S273" s="200">
        <f>'Lab Results - U.S.'!M33</f>
        <v>0</v>
      </c>
      <c r="T273" s="200">
        <f>(IF(S273&gt;=$E273,0,IF(S273=0,0,IF(S273&lt;$C273,2,IF(S273&gt;=$C273,1,IF(S273&lt;=$D273,1))))))</f>
        <v>0</v>
      </c>
      <c r="U273" s="200">
        <f>'Lab Results - U.S.'!N33</f>
        <v>0</v>
      </c>
      <c r="V273" s="200">
        <f>(IF(U273&gt;=$E273,0,IF(U273=0,0,IF(U273&lt;$C273,2,IF(U273&gt;=$C273,1,IF(U273&lt;=$D273,1))))))</f>
        <v>0</v>
      </c>
      <c r="W273" s="200">
        <f>'Lab Results - U.S.'!O33</f>
        <v>0</v>
      </c>
      <c r="X273" s="200">
        <f>(IF(W273&gt;=$E273,0,IF(W273=0,0,IF(W273&lt;$C273,2,IF(W273&gt;=$C273,1,IF(W273&lt;=$D273,1))))))</f>
        <v>0</v>
      </c>
      <c r="Y273" s="200">
        <f>'Lab Results - U.S.'!P33</f>
        <v>0</v>
      </c>
      <c r="Z273" s="200">
        <f>(IF(Y273&gt;=$E273,0,IF(Y273=0,0,IF(Y273&lt;$C273,2,IF(Y273&gt;=$C273,1,IF(Y273&lt;=$D273,1))))))</f>
        <v>0</v>
      </c>
      <c r="AA273" s="200">
        <f>'Lab Results - U.S.'!Q33</f>
        <v>0</v>
      </c>
      <c r="AB273" s="200">
        <f>(IF(AA273&gt;=$E273,0,IF(AA273=0,0,IF(AA273&lt;$C273,2,IF(AA273&gt;=$C273,1,IF(AA273&lt;=$D273,1))))))</f>
        <v>0</v>
      </c>
      <c r="AC273" s="200">
        <f>'Lab Results - U.S.'!R33</f>
        <v>0</v>
      </c>
      <c r="AD273" s="223">
        <f>(IF(AC273&gt;=$E273,0,IF(AC273=0,0,IF(AC273&lt;$C273,2,IF(AC273&gt;=$C273,1,IF(AC273&lt;=$D273,1))))))</f>
        <v>0</v>
      </c>
    </row>
    <row r="274" spans="1:30" ht="15.75" customHeight="1" x14ac:dyDescent="0.2">
      <c r="A274" s="222" t="s">
        <v>2230</v>
      </c>
      <c r="B274" s="198" t="s">
        <v>2231</v>
      </c>
      <c r="C274" s="199">
        <v>1</v>
      </c>
      <c r="D274" s="199">
        <v>130</v>
      </c>
      <c r="E274" s="199">
        <v>10</v>
      </c>
      <c r="F274" s="199">
        <v>99</v>
      </c>
      <c r="G274" s="200">
        <f>'Lab Results - U.S.'!G36</f>
        <v>0</v>
      </c>
      <c r="H274" s="200">
        <f>(IF(G274&gt;=$E274,0,IF(G274=0,0,IF(G274&lt;$C274,2,IF(G274&gt;=$C274,1,IF(G274&lt;=$D274,1))))))</f>
        <v>0</v>
      </c>
      <c r="I274" s="200">
        <f>'Lab Results - U.S.'!H36</f>
        <v>0</v>
      </c>
      <c r="J274" s="200">
        <f>(IF(I274&gt;=$E274,0,IF(I274=0,0,IF(I274&lt;$C274,2,IF(I274&gt;=$C274,1,IF(I274&lt;=$D274,1))))))</f>
        <v>0</v>
      </c>
      <c r="K274" s="200">
        <f>'Lab Results - U.S.'!I36</f>
        <v>0</v>
      </c>
      <c r="L274" s="200">
        <f>(IF(K274&gt;=$E274,0,IF(K274=0,0,IF(K274&lt;$C274,2,IF(K274&gt;=$C274,1,IF(K274&lt;=$D274,1))))))</f>
        <v>0</v>
      </c>
      <c r="M274" s="200">
        <f>'Lab Results - U.S.'!J36</f>
        <v>0</v>
      </c>
      <c r="N274" s="200">
        <f>(IF(M274&gt;=$E274,0,IF(M274=0,0,IF(M274&lt;$C274,2,IF(M274&gt;=$C274,1,IF(M274&lt;=$D274,1))))))</f>
        <v>0</v>
      </c>
      <c r="O274" s="200">
        <f>'Lab Results - U.S.'!K36</f>
        <v>0</v>
      </c>
      <c r="P274" s="200">
        <f>(IF(O274&gt;=$E274,0,IF(O274=0,0,IF(O274&lt;$C274,2,IF(O274&gt;=$C274,1,IF(O274&lt;=$D274,1))))))</f>
        <v>0</v>
      </c>
      <c r="Q274" s="200">
        <f>'Lab Results - U.S.'!L36</f>
        <v>0</v>
      </c>
      <c r="R274" s="200">
        <f>(IF(Q274&gt;=$E274,0,IF(Q274=0,0,IF(Q274&lt;$C274,2,IF(Q274&gt;=$C274,1,IF(Q274&lt;=$D274,1))))))</f>
        <v>0</v>
      </c>
      <c r="S274" s="200">
        <f>'Lab Results - U.S.'!M36</f>
        <v>0</v>
      </c>
      <c r="T274" s="200">
        <f>(IF(S274&gt;=$E274,0,IF(S274=0,0,IF(S274&lt;$C274,2,IF(S274&gt;=$C274,1,IF(S274&lt;=$D274,1))))))</f>
        <v>0</v>
      </c>
      <c r="U274" s="200">
        <f>'Lab Results - U.S.'!N36</f>
        <v>0</v>
      </c>
      <c r="V274" s="200">
        <f>(IF(U274&gt;=$E274,0,IF(U274=0,0,IF(U274&lt;$C274,2,IF(U274&gt;=$C274,1,IF(U274&lt;=$D274,1))))))</f>
        <v>0</v>
      </c>
      <c r="W274" s="200">
        <f>'Lab Results - U.S.'!O36</f>
        <v>0</v>
      </c>
      <c r="X274" s="200">
        <f>(IF(W274&gt;=$E274,0,IF(W274=0,0,IF(W274&lt;$C274,2,IF(W274&gt;=$C274,1,IF(W274&lt;=$D274,1))))))</f>
        <v>0</v>
      </c>
      <c r="Y274" s="200">
        <f>'Lab Results - U.S.'!P36</f>
        <v>0</v>
      </c>
      <c r="Z274" s="200">
        <f>(IF(Y274&gt;=$E274,0,IF(Y274=0,0,IF(Y274&lt;$C274,2,IF(Y274&gt;=$C274,1,IF(Y274&lt;=$D274,1))))))</f>
        <v>0</v>
      </c>
      <c r="AA274" s="200">
        <f>'Lab Results - U.S.'!Q36</f>
        <v>0</v>
      </c>
      <c r="AB274" s="200">
        <f>(IF(AA274&gt;=$E274,0,IF(AA274=0,0,IF(AA274&lt;$C274,2,IF(AA274&gt;=$C274,1,IF(AA274&lt;=$D274,1))))))</f>
        <v>0</v>
      </c>
      <c r="AC274" s="200">
        <f>'Lab Results - U.S.'!R36</f>
        <v>0</v>
      </c>
      <c r="AD274" s="223">
        <f>(IF(AC274&gt;=$E274,0,IF(AC274=0,0,IF(AC274&lt;$C274,2,IF(AC274&gt;=$C274,1,IF(AC274&lt;=$D274,1))))))</f>
        <v>0</v>
      </c>
    </row>
    <row r="275" spans="1:30" ht="15.75" customHeight="1" x14ac:dyDescent="0.2">
      <c r="A275" s="226" t="s">
        <v>2232</v>
      </c>
      <c r="B275" s="204" t="s">
        <v>2233</v>
      </c>
      <c r="C275" s="205">
        <v>0.7</v>
      </c>
      <c r="D275" s="205">
        <v>2</v>
      </c>
      <c r="E275" s="205">
        <v>1</v>
      </c>
      <c r="F275" s="205">
        <v>1.5</v>
      </c>
      <c r="G275" s="206">
        <f>'Lab Results - U.S.'!G44</f>
        <v>0</v>
      </c>
      <c r="H275" s="207">
        <f>(IF(AND(G275&gt;=$E275,G275&lt;=$F275),0,IF(G275=0,0,IF(G275&lt;$C275,0,IF(G275&gt;$D275,2,IF(G275&gt;=$C275,1,IF(G275&lt;=$D275,1)))))))</f>
        <v>0</v>
      </c>
      <c r="I275" s="206">
        <f>'Lab Results - U.S.'!H44</f>
        <v>0</v>
      </c>
      <c r="J275" s="207">
        <f>(IF(AND(I275&gt;=$E275,I275&lt;=$F275),0,IF(I275=0,0,IF(I275&lt;$C275,0,IF(I275&gt;$D275,2,IF(I275&gt;=$C275,1,IF(I275&lt;=$D275,1)))))))</f>
        <v>0</v>
      </c>
      <c r="K275" s="206">
        <f>'Lab Results - U.S.'!I44</f>
        <v>0</v>
      </c>
      <c r="L275" s="207">
        <f>(IF(AND(K275&gt;=$E275,K275&lt;=$F275),0,IF(K275=0,0,IF(K275&lt;$C275,0,IF(K275&gt;$D275,2,IF(K275&gt;=$C275,1,IF(K275&lt;=$D275,1)))))))</f>
        <v>0</v>
      </c>
      <c r="M275" s="206">
        <f>'Lab Results - U.S.'!J44</f>
        <v>0</v>
      </c>
      <c r="N275" s="207">
        <f>(IF(AND(M275&gt;=$E275,M275&lt;=$F275),0,IF(M275=0,0,IF(M275&lt;$C275,0,IF(M275&gt;$D275,2,IF(M275&gt;=$C275,1,IF(M275&lt;=$D275,1)))))))</f>
        <v>0</v>
      </c>
      <c r="O275" s="206">
        <f>'Lab Results - U.S.'!K44</f>
        <v>0</v>
      </c>
      <c r="P275" s="207">
        <f>(IF(AND(O275&gt;=$E275,O275&lt;=$F275),0,IF(O275=0,0,IF(O275&lt;$C275,0,IF(O275&gt;$D275,2,IF(O275&gt;=$C275,1,IF(O275&lt;=$D275,1)))))))</f>
        <v>0</v>
      </c>
      <c r="Q275" s="206">
        <f>'Lab Results - U.S.'!L44</f>
        <v>0</v>
      </c>
      <c r="R275" s="207">
        <f>(IF(AND(Q275&gt;=$E275,Q275&lt;=$F275),0,IF(Q275=0,0,IF(Q275&lt;$C275,0,IF(Q275&gt;$D275,2,IF(Q275&gt;=$C275,1,IF(Q275&lt;=$D275,1)))))))</f>
        <v>0</v>
      </c>
      <c r="S275" s="206">
        <f>'Lab Results - U.S.'!M44</f>
        <v>0</v>
      </c>
      <c r="T275" s="207">
        <f>(IF(AND(S275&gt;=$E275,S275&lt;=$F275),0,IF(S275=0,0,IF(S275&lt;$C275,0,IF(S275&gt;$D275,2,IF(S275&gt;=$C275,1,IF(S275&lt;=$D275,1)))))))</f>
        <v>0</v>
      </c>
      <c r="U275" s="206">
        <f>'Lab Results - U.S.'!N44</f>
        <v>0</v>
      </c>
      <c r="V275" s="207">
        <f>(IF(AND(U275&gt;=$E275,U275&lt;=$F275),0,IF(U275=0,0,IF(U275&lt;$C275,0,IF(U275&gt;$D275,2,IF(U275&gt;=$C275,1,IF(U275&lt;=$D275,1)))))))</f>
        <v>0</v>
      </c>
      <c r="W275" s="206">
        <f>'Lab Results - U.S.'!O44</f>
        <v>0</v>
      </c>
      <c r="X275" s="207">
        <f>(IF(AND(W275&gt;=$E275,W275&lt;=$F275),0,IF(W275=0,0,IF(W275&lt;$C275,0,IF(W275&gt;$D275,2,IF(W275&gt;=$C275,1,IF(W275&lt;=$D275,1)))))))</f>
        <v>0</v>
      </c>
      <c r="Y275" s="206">
        <f>'Lab Results - U.S.'!P44</f>
        <v>0</v>
      </c>
      <c r="Z275" s="207">
        <f>(IF(AND(Y275&gt;=$E275,Y275&lt;=$F275),0,IF(Y275=0,0,IF(Y275&lt;$C275,0,IF(Y275&gt;$D275,2,IF(Y275&gt;=$C275,1,IF(Y275&lt;=$D275,1)))))))</f>
        <v>0</v>
      </c>
      <c r="AA275" s="206">
        <f>'Lab Results - U.S.'!Q44</f>
        <v>0</v>
      </c>
      <c r="AB275" s="207">
        <f>(IF(AND(AA275&gt;=$E275,AA275&lt;=$F275),0,IF(AA275=0,0,IF(AA275&lt;$C275,0,IF(AA275&gt;$D275,2,IF(AA275&gt;=$C275,1,IF(AA275&lt;=$D275,1)))))))</f>
        <v>0</v>
      </c>
      <c r="AC275" s="206">
        <f>'Lab Results - U.S.'!R44</f>
        <v>0</v>
      </c>
      <c r="AD275" s="227">
        <f>(IF(AND(AC275&gt;=$E275,AC275&lt;=$F275),0,IF(AC275=0,0,IF(AC275&lt;$C275,0,IF(AC275&gt;$D275,2,IF(AC275&gt;=$C275,1,IF(AC275&lt;=$D275,1)))))))</f>
        <v>0</v>
      </c>
    </row>
    <row r="276" spans="1:30" ht="15.75" customHeight="1" x14ac:dyDescent="0.2">
      <c r="A276" s="222" t="s">
        <v>2234</v>
      </c>
      <c r="B276" s="198" t="s">
        <v>2235</v>
      </c>
      <c r="C276" s="199">
        <v>27</v>
      </c>
      <c r="D276" s="199">
        <v>142</v>
      </c>
      <c r="E276" s="199">
        <v>70</v>
      </c>
      <c r="F276" s="199">
        <v>90</v>
      </c>
      <c r="G276" s="200">
        <f>'Lab Results - U.S.'!G$27</f>
        <v>0</v>
      </c>
      <c r="H276" s="200">
        <f>(IF(G276&gt;=$E276,0,IF(G276=0,0,IF(G276&lt;$C276,2,IF(G276&gt;=$C276,1,IF(G276&lt;=$D276,1))))))</f>
        <v>0</v>
      </c>
      <c r="I276" s="200">
        <f>'Lab Results - U.S.'!H$27</f>
        <v>0</v>
      </c>
      <c r="J276" s="200">
        <f>(IF(I276&gt;=$E276,0,IF(I276=0,0,IF(I276&lt;$C276,2,IF(I276&gt;=$C276,1,IF(I276&lt;=$D276,1))))))</f>
        <v>0</v>
      </c>
      <c r="K276" s="200">
        <f>'Lab Results - U.S.'!I$27</f>
        <v>0</v>
      </c>
      <c r="L276" s="200">
        <f>(IF(K276&gt;=$E276,0,IF(K276=0,0,IF(K276&lt;$C276,2,IF(K276&gt;=$C276,1,IF(K276&lt;=$D276,1))))))</f>
        <v>0</v>
      </c>
      <c r="M276" s="200">
        <f>'Lab Results - U.S.'!J$27</f>
        <v>0</v>
      </c>
      <c r="N276" s="200">
        <f>(IF(M276&gt;=$E276,0,IF(M276=0,0,IF(M276&lt;$C276,2,IF(M276&gt;=$C276,1,IF(M276&lt;=$D276,1))))))</f>
        <v>0</v>
      </c>
      <c r="O276" s="200">
        <f>'Lab Results - U.S.'!K$27</f>
        <v>0</v>
      </c>
      <c r="P276" s="200">
        <f>(IF(O276&gt;=$E276,0,IF(O276=0,0,IF(O276&lt;$C276,2,IF(O276&gt;=$C276,1,IF(O276&lt;=$D276,1))))))</f>
        <v>0</v>
      </c>
      <c r="Q276" s="200">
        <f>'Lab Results - U.S.'!L$27</f>
        <v>0</v>
      </c>
      <c r="R276" s="200">
        <f>(IF(Q276&gt;=$E276,0,IF(Q276=0,0,IF(Q276&lt;$C276,2,IF(Q276&gt;=$C276,1,IF(Q276&lt;=$D276,1))))))</f>
        <v>0</v>
      </c>
      <c r="S276" s="200">
        <f>'Lab Results - U.S.'!M$27</f>
        <v>0</v>
      </c>
      <c r="T276" s="200">
        <f>(IF(S276&gt;=$E276,0,IF(S276=0,0,IF(S276&lt;$C276,2,IF(S276&gt;=$C276,1,IF(S276&lt;=$D276,1))))))</f>
        <v>0</v>
      </c>
      <c r="U276" s="200">
        <f>'Lab Results - U.S.'!N$27</f>
        <v>0</v>
      </c>
      <c r="V276" s="200">
        <f>(IF(U276&gt;=$E276,0,IF(U276=0,0,IF(U276&lt;$C276,2,IF(U276&gt;=$C276,1,IF(U276&lt;=$D276,1))))))</f>
        <v>0</v>
      </c>
      <c r="W276" s="200">
        <f>'Lab Results - U.S.'!O$27</f>
        <v>0</v>
      </c>
      <c r="X276" s="200">
        <f>(IF(W276&gt;=$E276,0,IF(W276=0,0,IF(W276&lt;$C276,2,IF(W276&gt;=$C276,1,IF(W276&lt;=$D276,1))))))</f>
        <v>0</v>
      </c>
      <c r="Y276" s="200">
        <f>'Lab Results - U.S.'!P$27</f>
        <v>0</v>
      </c>
      <c r="Z276" s="200">
        <f>(IF(Y276&gt;=$E276,0,IF(Y276=0,0,IF(Y276&lt;$C276,2,IF(Y276&gt;=$C276,1,IF(Y276&lt;=$D276,1))))))</f>
        <v>0</v>
      </c>
      <c r="AA276" s="200">
        <f>'Lab Results - U.S.'!Q$27</f>
        <v>0</v>
      </c>
      <c r="AB276" s="200">
        <f>(IF(AA276&gt;=$E276,0,IF(AA276=0,0,IF(AA276&lt;$C276,2,IF(AA276&gt;=$C276,1,IF(AA276&lt;=$D276,1))))))</f>
        <v>0</v>
      </c>
      <c r="AC276" s="200">
        <f>'Lab Results - U.S.'!R$27</f>
        <v>0</v>
      </c>
      <c r="AD276" s="223">
        <f>(IF(AC276&gt;=$E276,0,IF(AC276=0,0,IF(AC276&lt;$C276,2,IF(AC276&gt;=$C276,1,IF(AC276&lt;=$D276,1))))))</f>
        <v>0</v>
      </c>
    </row>
    <row r="277" spans="1:30" ht="15.75" customHeight="1" x14ac:dyDescent="0.2">
      <c r="A277" s="222" t="s">
        <v>2236</v>
      </c>
      <c r="B277" s="198" t="s">
        <v>2237</v>
      </c>
      <c r="C277" s="199">
        <v>36</v>
      </c>
      <c r="D277" s="199">
        <v>48.2</v>
      </c>
      <c r="E277" s="199">
        <v>37</v>
      </c>
      <c r="F277" s="199">
        <v>44</v>
      </c>
      <c r="G277" s="200">
        <f>'Lab Results - U.S.'!G56</f>
        <v>0</v>
      </c>
      <c r="H277" s="200">
        <f>(IF(G277&gt;=$E277,0,IF(G277=0,0,IF(G277&lt;$C277,2,IF(G277&gt;=$C277,1,IF(G277&lt;=$D277,1))))))</f>
        <v>0</v>
      </c>
      <c r="I277" s="200">
        <f>'Lab Results - U.S.'!H56</f>
        <v>0</v>
      </c>
      <c r="J277" s="200">
        <f>(IF(I277&gt;=$E277,0,IF(I277=0,0,IF(I277&lt;$C277,2,IF(I277&gt;=$C277,1,IF(I277&lt;=$D277,1))))))</f>
        <v>0</v>
      </c>
      <c r="K277" s="200">
        <f>'Lab Results - U.S.'!I56</f>
        <v>0</v>
      </c>
      <c r="L277" s="200">
        <f>(IF(K277&gt;=$E277,0,IF(K277=0,0,IF(K277&lt;$C277,2,IF(K277&gt;=$C277,1,IF(K277&lt;=$D277,1))))))</f>
        <v>0</v>
      </c>
      <c r="M277" s="200">
        <f>'Lab Results - U.S.'!J56</f>
        <v>0</v>
      </c>
      <c r="N277" s="200">
        <f>(IF(M277&gt;=$E277,0,IF(M277=0,0,IF(M277&lt;$C277,2,IF(M277&gt;=$C277,1,IF(M277&lt;=$D277,1))))))</f>
        <v>0</v>
      </c>
      <c r="O277" s="200">
        <f>'Lab Results - U.S.'!K56</f>
        <v>0</v>
      </c>
      <c r="P277" s="200">
        <f>(IF(O277&gt;=$E277,0,IF(O277=0,0,IF(O277&lt;$C277,2,IF(O277&gt;=$C277,1,IF(O277&lt;=$D277,1))))))</f>
        <v>0</v>
      </c>
      <c r="Q277" s="200">
        <f>'Lab Results - U.S.'!L56</f>
        <v>0</v>
      </c>
      <c r="R277" s="200">
        <f>(IF(Q277&gt;=$E277,0,IF(Q277=0,0,IF(Q277&lt;$C277,2,IF(Q277&gt;=$C277,1,IF(Q277&lt;=$D277,1))))))</f>
        <v>0</v>
      </c>
      <c r="S277" s="200">
        <f>'Lab Results - U.S.'!M56</f>
        <v>0</v>
      </c>
      <c r="T277" s="200">
        <f>(IF(S277&gt;=$E277,0,IF(S277=0,0,IF(S277&lt;$C277,2,IF(S277&gt;=$C277,1,IF(S277&lt;=$D277,1))))))</f>
        <v>0</v>
      </c>
      <c r="U277" s="200">
        <f>'Lab Results - U.S.'!N56</f>
        <v>0</v>
      </c>
      <c r="V277" s="200">
        <f>(IF(U277&gt;=$E277,0,IF(U277=0,0,IF(U277&lt;$C277,2,IF(U277&gt;=$C277,1,IF(U277&lt;=$D277,1))))))</f>
        <v>0</v>
      </c>
      <c r="W277" s="200">
        <f>'Lab Results - U.S.'!O56</f>
        <v>0</v>
      </c>
      <c r="X277" s="200">
        <f>(IF(W277&gt;=$E277,0,IF(W277=0,0,IF(W277&lt;$C277,2,IF(W277&gt;=$C277,1,IF(W277&lt;=$D277,1))))))</f>
        <v>0</v>
      </c>
      <c r="Y277" s="200">
        <f>'Lab Results - U.S.'!P56</f>
        <v>0</v>
      </c>
      <c r="Z277" s="200">
        <f>(IF(Y277&gt;=$E277,0,IF(Y277=0,0,IF(Y277&lt;$C277,2,IF(Y277&gt;=$C277,1,IF(Y277&lt;=$D277,1))))))</f>
        <v>0</v>
      </c>
      <c r="AA277" s="200">
        <f>'Lab Results - U.S.'!Q56</f>
        <v>0</v>
      </c>
      <c r="AB277" s="200">
        <f>(IF(AA277&gt;=$E277,0,IF(AA277=0,0,IF(AA277&lt;$C277,2,IF(AA277&gt;=$C277,1,IF(AA277&lt;=$D277,1))))))</f>
        <v>0</v>
      </c>
      <c r="AC277" s="200">
        <f>'Lab Results - U.S.'!R56</f>
        <v>0</v>
      </c>
      <c r="AD277" s="223">
        <f>(IF(AC277&gt;=$E277,0,IF(AC277=0,0,IF(AC277&lt;$C277,2,IF(AC277&gt;=$C277,1,IF(AC277&lt;=$D277,1))))))</f>
        <v>0</v>
      </c>
    </row>
    <row r="278" spans="1:30" ht="16.5" customHeight="1" x14ac:dyDescent="0.2">
      <c r="A278" s="222" t="s">
        <v>2238</v>
      </c>
      <c r="B278" s="198" t="s">
        <v>2239</v>
      </c>
      <c r="C278" s="199">
        <v>36</v>
      </c>
      <c r="D278" s="199">
        <v>48.2</v>
      </c>
      <c r="E278" s="199">
        <v>40</v>
      </c>
      <c r="F278" s="199">
        <v>48</v>
      </c>
      <c r="G278" s="200">
        <f>'Lab Results - U.S.'!$G$57</f>
        <v>0</v>
      </c>
      <c r="H278" s="200">
        <f>(IF(G278&gt;=$E278,0,IF(G278=0,0,IF(G278&lt;$C278,2,IF(G278&gt;=$C278,1,IF(G278&lt;=$D278,1))))))</f>
        <v>0</v>
      </c>
      <c r="I278" s="200">
        <f>'Lab Results - U.S.'!$H$57</f>
        <v>0</v>
      </c>
      <c r="J278" s="200">
        <f>(IF(I278&gt;=$E278,0,IF(I278=0,0,IF(I278&lt;$C278,2,IF(I278&gt;=$C278,1,IF(I278&lt;=$D278,1))))))</f>
        <v>0</v>
      </c>
      <c r="K278" s="200">
        <f>'Lab Results - U.S.'!$I$57</f>
        <v>0</v>
      </c>
      <c r="L278" s="200">
        <f>(IF(K278&gt;=$E278,0,IF(K278=0,0,IF(K278&lt;$C278,2,IF(K278&gt;=$C278,1,IF(K278&lt;=$D278,1))))))</f>
        <v>0</v>
      </c>
      <c r="M278" s="200">
        <f>'Lab Results - U.S.'!$J$57</f>
        <v>0</v>
      </c>
      <c r="N278" s="200">
        <f>(IF(M278&gt;=$E278,0,IF(M278=0,0,IF(M278&lt;$C278,2,IF(M278&gt;=$C278,1,IF(M278&lt;=$D278,1))))))</f>
        <v>0</v>
      </c>
      <c r="O278" s="200">
        <f>'Lab Results - U.S.'!$K$57</f>
        <v>0</v>
      </c>
      <c r="P278" s="200">
        <f>(IF(O278&gt;=$E278,0,IF(O278=0,0,IF(O278&lt;$C278,2,IF(O278&gt;=$C278,1,IF(O278&lt;=$D278,1))))))</f>
        <v>0</v>
      </c>
      <c r="Q278" s="200">
        <f>'Lab Results - U.S.'!$L$57</f>
        <v>0</v>
      </c>
      <c r="R278" s="200">
        <f>(IF(Q278&gt;=$E278,0,IF(Q278=0,0,IF(Q278&lt;$C278,2,IF(Q278&gt;=$C278,1,IF(Q278&lt;=$D278,1))))))</f>
        <v>0</v>
      </c>
      <c r="S278" s="200">
        <f>'Lab Results - U.S.'!$M$57</f>
        <v>0</v>
      </c>
      <c r="T278" s="200">
        <f>(IF(S278&gt;=$E278,0,IF(S278=0,0,IF(S278&lt;$C278,2,IF(S278&gt;=$C278,1,IF(S278&lt;=$D278,1))))))</f>
        <v>0</v>
      </c>
      <c r="U278" s="200">
        <f>'Lab Results - U.S.'!$N$57</f>
        <v>0</v>
      </c>
      <c r="V278" s="200">
        <f>(IF(U278&gt;=$E278,0,IF(U278=0,0,IF(U278&lt;$C278,2,IF(U278&gt;=$C278,1,IF(U278&lt;=$D278,1))))))</f>
        <v>0</v>
      </c>
      <c r="W278" s="200">
        <f>'Lab Results - U.S.'!$O$57</f>
        <v>0</v>
      </c>
      <c r="X278" s="200">
        <f>(IF(W278&gt;=$E278,0,IF(W278=0,0,IF(W278&lt;$C278,2,IF(W278&gt;=$C278,1,IF(W278&lt;=$D278,1))))))</f>
        <v>0</v>
      </c>
      <c r="Y278" s="200">
        <f>'Lab Results - U.S.'!$P$57</f>
        <v>0</v>
      </c>
      <c r="Z278" s="200">
        <f>(IF(Y278&gt;=$E278,0,IF(Y278=0,0,IF(Y278&lt;$C278,2,IF(Y278&gt;=$C278,1,IF(Y278&lt;=$D278,1))))))</f>
        <v>0</v>
      </c>
      <c r="AA278" s="200">
        <f>'Lab Results - U.S.'!$Q$57</f>
        <v>0</v>
      </c>
      <c r="AB278" s="200">
        <f>(IF(AA278&gt;=$E278,0,IF(AA278=0,0,IF(AA278&lt;$C278,2,IF(AA278&gt;=$C278,1,IF(AA278&lt;=$D278,1))))))</f>
        <v>0</v>
      </c>
      <c r="AC278" s="200">
        <f>'Lab Results - U.S.'!$R$57</f>
        <v>0</v>
      </c>
      <c r="AD278" s="228">
        <f>(IF(AC278&gt;=$E278,0,IF(AC278=0,0,IF(AC278&lt;$C278,2,IF(AC278&gt;=$C278,1,IF(AC278&lt;=$D278,1))))))</f>
        <v>0</v>
      </c>
    </row>
    <row r="279" spans="1:30" ht="15" customHeight="1" x14ac:dyDescent="0.2">
      <c r="A279" s="676" t="s">
        <v>2240</v>
      </c>
      <c r="B279" s="541"/>
      <c r="C279" s="541"/>
      <c r="D279" s="541"/>
      <c r="E279" s="541"/>
      <c r="F279" s="541"/>
      <c r="G279" s="145"/>
      <c r="H279" s="145">
        <f>SUM(H268:H278)/(COUNT(H268:H278)*2)*100</f>
        <v>0</v>
      </c>
      <c r="I279" s="145"/>
      <c r="J279" s="145">
        <f>SUM(J268:J278)/(COUNT(J268:J278)*2)*100</f>
        <v>0</v>
      </c>
      <c r="K279" s="145"/>
      <c r="L279" s="145">
        <f>SUM(L268:L278)/(COUNT(L268:L278)*2)*100</f>
        <v>0</v>
      </c>
      <c r="M279" s="145"/>
      <c r="N279" s="145">
        <f>SUM(N268:N278)/(COUNT(N268:N278)*2)*100</f>
        <v>0</v>
      </c>
      <c r="O279" s="145"/>
      <c r="P279" s="145">
        <f>SUM(P268:P278)/(COUNT(P268:P278)*2)*100</f>
        <v>0</v>
      </c>
      <c r="Q279" s="145"/>
      <c r="R279" s="145">
        <f>SUM(R268:R278)/(COUNT(R268:R278)*2)*100</f>
        <v>0</v>
      </c>
      <c r="S279" s="145"/>
      <c r="T279" s="145">
        <f>SUM(T268:T278)/(COUNT(T268:T278)*2)*100</f>
        <v>0</v>
      </c>
      <c r="U279" s="145"/>
      <c r="V279" s="145">
        <f>SUM(V268:V278)/(COUNT(V268:V278)*2)*100</f>
        <v>0</v>
      </c>
      <c r="W279" s="145"/>
      <c r="X279" s="145">
        <f>SUM(X268:X278)/(COUNT(X268:X278)*2)*100</f>
        <v>0</v>
      </c>
      <c r="Y279" s="145"/>
      <c r="Z279" s="145">
        <f>SUM(Z268:Z278)/(COUNT(Z268:Z278)*2)*100</f>
        <v>0</v>
      </c>
      <c r="AA279" s="145"/>
      <c r="AB279" s="145">
        <f>SUM(AB268:AB278)/(COUNT(AB268:AB278)*2)*100</f>
        <v>0</v>
      </c>
      <c r="AC279" s="145"/>
      <c r="AD279" s="149">
        <f>SUM(AD268:AD278)/(COUNT(AD268:AD278)*2)*100</f>
        <v>0</v>
      </c>
    </row>
    <row r="280" spans="1:30" ht="15" customHeight="1" x14ac:dyDescent="0.2">
      <c r="A280" s="676" t="s">
        <v>2241</v>
      </c>
      <c r="B280" s="541"/>
      <c r="C280" s="541"/>
      <c r="D280" s="541"/>
      <c r="E280" s="541"/>
      <c r="F280" s="541"/>
      <c r="G280" s="145"/>
      <c r="H280" s="145">
        <f>SUMIF(H268:H278,1,H268:H278)/(COUNT(H268:H278)*1)*100</f>
        <v>0</v>
      </c>
      <c r="I280" s="145"/>
      <c r="J280" s="145">
        <f>SUMIF(J268:J278,1,J268:J278)/(COUNT(J268:J278)*1)*100</f>
        <v>0</v>
      </c>
      <c r="K280" s="145"/>
      <c r="L280" s="145">
        <f>SUMIF(L268:L278,1,L268:L278)/(COUNT(L268:L278)*1)*100</f>
        <v>0</v>
      </c>
      <c r="M280" s="145"/>
      <c r="N280" s="145">
        <f>SUMIF(N268:N278,1,N268:N278)/(COUNT(N268:N278)*1)*100</f>
        <v>0</v>
      </c>
      <c r="O280" s="145"/>
      <c r="P280" s="145">
        <f>SUMIF(P268:P278,1,P268:P278)/(COUNT(P268:P278)*1)*100</f>
        <v>0</v>
      </c>
      <c r="Q280" s="145"/>
      <c r="R280" s="145">
        <f>SUMIF(R268:R278,1,R268:R278)/(COUNT(R268:R278)*1)*100</f>
        <v>0</v>
      </c>
      <c r="S280" s="145"/>
      <c r="T280" s="145">
        <f>SUMIF(T268:T278,1,T268:T278)/(COUNT(T268:T278)*1)*100</f>
        <v>0</v>
      </c>
      <c r="U280" s="145"/>
      <c r="V280" s="145">
        <f>SUMIF(V268:V278,1,V268:V278)/(COUNT(V268:V278)*1)*100</f>
        <v>0</v>
      </c>
      <c r="W280" s="145"/>
      <c r="X280" s="145">
        <f>SUMIF(X268:X278,1,X268:X278)/(COUNT(X268:X278)*1)*100</f>
        <v>0</v>
      </c>
      <c r="Y280" s="145"/>
      <c r="Z280" s="145">
        <f>SUMIF(Z268:Z278,1,Z268:Z278)/(COUNT(Z268:Z278)*1)*100</f>
        <v>0</v>
      </c>
      <c r="AA280" s="145"/>
      <c r="AB280" s="145">
        <f>SUMIF(AB268:AB278,1,AB268:AB278)/(COUNT(AB268:AB278)*1)*100</f>
        <v>0</v>
      </c>
      <c r="AC280" s="145"/>
      <c r="AD280" s="149">
        <f>SUMIF(AD268:AD278,1,AD268:AD278)/(COUNT(AD268:AD278)*1)*100</f>
        <v>0</v>
      </c>
    </row>
    <row r="281" spans="1:30" ht="15" customHeight="1" x14ac:dyDescent="0.2">
      <c r="A281" s="676" t="s">
        <v>2242</v>
      </c>
      <c r="B281" s="541"/>
      <c r="C281" s="541"/>
      <c r="D281" s="541"/>
      <c r="E281" s="541"/>
      <c r="F281" s="541"/>
      <c r="G281" s="145"/>
      <c r="H281" s="145">
        <f>SUMIF(H268:H278,2,H268:H278)/(COUNT(H268:H278)*2)*100</f>
        <v>0</v>
      </c>
      <c r="I281" s="145"/>
      <c r="J281" s="145">
        <f>SUMIF(J268:J278,2,J268:J278)/(COUNT(J268:J278)*2)*100</f>
        <v>0</v>
      </c>
      <c r="K281" s="145"/>
      <c r="L281" s="145">
        <f>SUMIF(L268:L278,2,L268:L278)/(COUNT(L268:L278)*2)*100</f>
        <v>0</v>
      </c>
      <c r="M281" s="145"/>
      <c r="N281" s="145">
        <f>SUMIF(N268:N278,2,N268:N278)/(COUNT(N268:N278)*2)*100</f>
        <v>0</v>
      </c>
      <c r="O281" s="145"/>
      <c r="P281" s="145">
        <f>SUMIF(P268:P278,2,P268:P278)/(COUNT(P268:P278)*2)*100</f>
        <v>0</v>
      </c>
      <c r="Q281" s="145"/>
      <c r="R281" s="145">
        <f>SUMIF(R268:R278,2,R268:R278)/(COUNT(R268:R278)*2)*100</f>
        <v>0</v>
      </c>
      <c r="S281" s="145"/>
      <c r="T281" s="145">
        <f>SUMIF(T268:T278,2,T268:T278)/(COUNT(T268:T278)*2)*100</f>
        <v>0</v>
      </c>
      <c r="U281" s="145"/>
      <c r="V281" s="145">
        <f>SUMIF(V268:V278,2,V268:V278)/(COUNT(V268:V278)*2)*100</f>
        <v>0</v>
      </c>
      <c r="W281" s="145"/>
      <c r="X281" s="145">
        <f>SUMIF(X268:X278,2,X268:X278)/(COUNT(X268:X278)*2)*100</f>
        <v>0</v>
      </c>
      <c r="Y281" s="145"/>
      <c r="Z281" s="145">
        <f>SUMIF(Z268:Z278,2,Z268:Z278)/(COUNT(Z268:Z278)*2)*100</f>
        <v>0</v>
      </c>
      <c r="AA281" s="145"/>
      <c r="AB281" s="145">
        <f>SUMIF(AB268:AB278,2,AB268:AB278)/(COUNT(AB268:AB278)*2)*100</f>
        <v>0</v>
      </c>
      <c r="AC281" s="145"/>
      <c r="AD281" s="149">
        <f>SUMIF(AD268:AD278,2,AD268:AD278)/(COUNT(AD268:AD278)*2)*100</f>
        <v>0</v>
      </c>
    </row>
    <row r="282" spans="1:30" ht="15.75" customHeight="1" x14ac:dyDescent="0.2">
      <c r="A282" s="674" t="s">
        <v>2243</v>
      </c>
      <c r="B282" s="541"/>
      <c r="C282" s="541"/>
      <c r="D282" s="541"/>
      <c r="E282" s="541"/>
      <c r="F282" s="541"/>
      <c r="G282" s="541"/>
      <c r="H282" s="541"/>
      <c r="I282" s="541"/>
      <c r="J282" s="541"/>
      <c r="K282" s="541"/>
      <c r="L282" s="541"/>
      <c r="M282" s="541"/>
      <c r="N282" s="541"/>
      <c r="O282" s="541"/>
      <c r="P282" s="541"/>
      <c r="Q282" s="541"/>
      <c r="R282" s="541"/>
      <c r="S282" s="541"/>
      <c r="T282" s="541"/>
      <c r="U282" s="541"/>
      <c r="V282" s="541"/>
      <c r="W282" s="541"/>
      <c r="X282" s="541"/>
      <c r="Y282" s="541"/>
      <c r="Z282" s="541"/>
      <c r="AA282" s="541"/>
      <c r="AB282" s="541"/>
      <c r="AC282" s="541"/>
      <c r="AD282" s="635"/>
    </row>
    <row r="283" spans="1:30" ht="15.75" customHeight="1" x14ac:dyDescent="0.2">
      <c r="A283" s="226" t="s">
        <v>2244</v>
      </c>
      <c r="B283" s="204" t="s">
        <v>2245</v>
      </c>
      <c r="C283" s="205">
        <v>135</v>
      </c>
      <c r="D283" s="205">
        <v>148</v>
      </c>
      <c r="E283" s="205">
        <v>135</v>
      </c>
      <c r="F283" s="205">
        <v>140</v>
      </c>
      <c r="G283" s="206">
        <f>'Lab Results - U.S.'!G16</f>
        <v>0</v>
      </c>
      <c r="H283" s="207">
        <f>(IF(AND(G283&gt;=$E283,G283&lt;=$F283),0,IF(G283=0,0,IF(G283&lt;$C283,0,IF(G283&gt;$D283,2,IF(G283&gt;=$C283,1,IF(G283&lt;=$D283,1)))))))</f>
        <v>0</v>
      </c>
      <c r="I283" s="206">
        <f>'Lab Results - U.S.'!H16</f>
        <v>0</v>
      </c>
      <c r="J283" s="207">
        <f>(IF(AND(I283&gt;=$E283,I283&lt;=$F283),0,IF(I283=0,0,IF(I283&lt;$C283,0,IF(I283&gt;$D283,2,IF(I283&gt;=$C283,1,IF(I283&lt;=$D283,1)))))))</f>
        <v>0</v>
      </c>
      <c r="K283" s="206">
        <f>'Lab Results - U.S.'!I16</f>
        <v>0</v>
      </c>
      <c r="L283" s="207">
        <f>(IF(AND(K283&gt;=$E283,K283&lt;=$F283),0,IF(K283=0,0,IF(K283&lt;$C283,0,IF(K283&gt;$D283,2,IF(K283&gt;=$C283,1,IF(K283&lt;=$D283,1)))))))</f>
        <v>0</v>
      </c>
      <c r="M283" s="206">
        <f>'Lab Results - U.S.'!J16</f>
        <v>0</v>
      </c>
      <c r="N283" s="207">
        <f>(IF(AND(M283&gt;=$E283,M283&lt;=$F283),0,IF(M283=0,0,IF(M283&lt;$C283,0,IF(M283&gt;$D283,2,IF(M283&gt;=$C283,1,IF(M283&lt;=$D283,1)))))))</f>
        <v>0</v>
      </c>
      <c r="O283" s="206">
        <f>'Lab Results - U.S.'!K16</f>
        <v>0</v>
      </c>
      <c r="P283" s="207">
        <f>(IF(AND(O283&gt;=$E283,O283&lt;=$F283),0,IF(O283=0,0,IF(O283&lt;$C283,0,IF(O283&gt;$D283,2,IF(O283&gt;=$C283,1,IF(O283&lt;=$D283,1)))))))</f>
        <v>0</v>
      </c>
      <c r="Q283" s="206">
        <f>'Lab Results - U.S.'!L16</f>
        <v>0</v>
      </c>
      <c r="R283" s="207">
        <f>(IF(AND(Q283&gt;=$E283,Q283&lt;=$F283),0,IF(Q283=0,0,IF(Q283&lt;$C283,0,IF(Q283&gt;$D283,2,IF(Q283&gt;=$C283,1,IF(Q283&lt;=$D283,1)))))))</f>
        <v>0</v>
      </c>
      <c r="S283" s="206">
        <f>'Lab Results - U.S.'!M16</f>
        <v>0</v>
      </c>
      <c r="T283" s="207">
        <f>(IF(AND(S283&gt;=$E283,S283&lt;=$F283),0,IF(S283=0,0,IF(S283&lt;$C283,0,IF(S283&gt;$D283,2,IF(S283&gt;=$C283,1,IF(S283&lt;=$D283,1)))))))</f>
        <v>0</v>
      </c>
      <c r="U283" s="206">
        <f>'Lab Results - U.S.'!N16</f>
        <v>0</v>
      </c>
      <c r="V283" s="207">
        <f>(IF(AND(U283&gt;=$E283,U283&lt;=$F283),0,IF(U283=0,0,IF(U283&lt;$C283,0,IF(U283&gt;$D283,2,IF(U283&gt;=$C283,1,IF(U283&lt;=$D283,1)))))))</f>
        <v>0</v>
      </c>
      <c r="W283" s="206">
        <f>'Lab Results - U.S.'!O16</f>
        <v>0</v>
      </c>
      <c r="X283" s="207">
        <f>(IF(AND(W283&gt;=$E283,W283&lt;=$F283),0,IF(W283=0,0,IF(W283&lt;$C283,0,IF(W283&gt;$D283,2,IF(W283&gt;=$C283,1,IF(W283&lt;=$D283,1)))))))</f>
        <v>0</v>
      </c>
      <c r="Y283" s="206">
        <f>'Lab Results - U.S.'!P16</f>
        <v>0</v>
      </c>
      <c r="Z283" s="207">
        <f>(IF(AND(Y283&gt;=$E283,Y283&lt;=$F283),0,IF(Y283=0,0,IF(Y283&lt;$C283,0,IF(Y283&gt;$D283,2,IF(Y283&gt;=$C283,1,IF(Y283&lt;=$D283,1)))))))</f>
        <v>0</v>
      </c>
      <c r="AA283" s="206">
        <f>'Lab Results - U.S.'!Q16</f>
        <v>0</v>
      </c>
      <c r="AB283" s="207">
        <f>(IF(AND(AA283&gt;=$E283,AA283&lt;=$F283),0,IF(AA283=0,0,IF(AA283&lt;$C283,0,IF(AA283&gt;$D283,2,IF(AA283&gt;=$C283,1,IF(AA283&lt;=$D283,1)))))))</f>
        <v>0</v>
      </c>
      <c r="AC283" s="206">
        <f>'Lab Results - U.S.'!R16</f>
        <v>0</v>
      </c>
      <c r="AD283" s="227">
        <f>(IF(AND(AC283&gt;=$E283,AC283&lt;=$F283),0,IF(AC283=0,0,IF(AC283&lt;$C283,0,IF(AC283&gt;$D283,2,IF(AC283&gt;=$C283,1,IF(AC283&lt;=$D283,1)))))))</f>
        <v>0</v>
      </c>
    </row>
    <row r="284" spans="1:30" ht="15.75" customHeight="1" x14ac:dyDescent="0.2">
      <c r="A284" s="222" t="s">
        <v>2246</v>
      </c>
      <c r="B284" s="198" t="s">
        <v>2247</v>
      </c>
      <c r="C284" s="199">
        <v>3.5</v>
      </c>
      <c r="D284" s="199">
        <v>5.5</v>
      </c>
      <c r="E284" s="199">
        <v>4</v>
      </c>
      <c r="F284" s="199">
        <v>4.5</v>
      </c>
      <c r="G284" s="200">
        <f>'Lab Results - U.S.'!G17</f>
        <v>0</v>
      </c>
      <c r="H284" s="200">
        <f>(IF(G284&gt;=$E284,0,IF(G284=0,0,IF(G284&lt;$C284,2,IF(G284&gt;=$C284,1,IF(G284&lt;=$D284,1))))))</f>
        <v>0</v>
      </c>
      <c r="I284" s="200">
        <f>'Lab Results - U.S.'!H17</f>
        <v>0</v>
      </c>
      <c r="J284" s="200">
        <f>(IF(I284&gt;=$E284,0,IF(I284=0,0,IF(I284&lt;$C284,2,IF(I284&gt;=$C284,1,IF(I284&lt;=$D284,1))))))</f>
        <v>0</v>
      </c>
      <c r="K284" s="200">
        <f>'Lab Results - U.S.'!I17</f>
        <v>0</v>
      </c>
      <c r="L284" s="200">
        <f>(IF(K284&gt;=$E284,0,IF(K284=0,0,IF(K284&lt;$C284,2,IF(K284&gt;=$C284,1,IF(K284&lt;=$D284,1))))))</f>
        <v>0</v>
      </c>
      <c r="M284" s="200">
        <f>'Lab Results - U.S.'!J17</f>
        <v>0</v>
      </c>
      <c r="N284" s="200">
        <f>(IF(M284&gt;=$E284,0,IF(M284=0,0,IF(M284&lt;$C284,2,IF(M284&gt;=$C284,1,IF(M284&lt;=$D284,1))))))</f>
        <v>0</v>
      </c>
      <c r="O284" s="200">
        <f>'Lab Results - U.S.'!K17</f>
        <v>0</v>
      </c>
      <c r="P284" s="200">
        <f>(IF(O284&gt;=$E284,0,IF(O284=0,0,IF(O284&lt;$C284,2,IF(O284&gt;=$C284,1,IF(O284&lt;=$D284,1))))))</f>
        <v>0</v>
      </c>
      <c r="Q284" s="200">
        <f>'Lab Results - U.S.'!L17</f>
        <v>0</v>
      </c>
      <c r="R284" s="200">
        <f>(IF(Q284&gt;=$E284,0,IF(Q284=0,0,IF(Q284&lt;$C284,2,IF(Q284&gt;=$C284,1,IF(Q284&lt;=$D284,1))))))</f>
        <v>0</v>
      </c>
      <c r="S284" s="200">
        <f>'Lab Results - U.S.'!M17</f>
        <v>0</v>
      </c>
      <c r="T284" s="200">
        <f>(IF(S284&gt;=$E284,0,IF(S284=0,0,IF(S284&lt;$C284,2,IF(S284&gt;=$C284,1,IF(S284&lt;=$D284,1))))))</f>
        <v>0</v>
      </c>
      <c r="U284" s="200">
        <f>'Lab Results - U.S.'!N17</f>
        <v>0</v>
      </c>
      <c r="V284" s="200">
        <f>(IF(U284&gt;=$E284,0,IF(U284=0,0,IF(U284&lt;$C284,2,IF(U284&gt;=$C284,1,IF(U284&lt;=$D284,1))))))</f>
        <v>0</v>
      </c>
      <c r="W284" s="200">
        <f>'Lab Results - U.S.'!O17</f>
        <v>0</v>
      </c>
      <c r="X284" s="200">
        <f>(IF(W284&gt;=$E284,0,IF(W284=0,0,IF(W284&lt;$C284,2,IF(W284&gt;=$C284,1,IF(W284&lt;=$D284,1))))))</f>
        <v>0</v>
      </c>
      <c r="Y284" s="200">
        <f>'Lab Results - U.S.'!P17</f>
        <v>0</v>
      </c>
      <c r="Z284" s="200">
        <f>(IF(Y284&gt;=$E284,0,IF(Y284=0,0,IF(Y284&lt;$C284,2,IF(Y284&gt;=$C284,1,IF(Y284&lt;=$D284,1))))))</f>
        <v>0</v>
      </c>
      <c r="AA284" s="200">
        <f>'Lab Results - U.S.'!Q17</f>
        <v>0</v>
      </c>
      <c r="AB284" s="200">
        <f>(IF(AA284&gt;=$E284,0,IF(AA284=0,0,IF(AA284&lt;$C284,2,IF(AA284&gt;=$C284,1,IF(AA284&lt;=$D284,1))))))</f>
        <v>0</v>
      </c>
      <c r="AC284" s="200">
        <f>'Lab Results - U.S.'!R17</f>
        <v>0</v>
      </c>
      <c r="AD284" s="223">
        <f>(IF(AC284&gt;=$E284,0,IF(AC284=0,0,IF(AC284&lt;$C284,2,IF(AC284&gt;=$C284,1,IF(AC284&lt;=$D284,1))))))</f>
        <v>0</v>
      </c>
    </row>
    <row r="285" spans="1:30" ht="15.75" customHeight="1" x14ac:dyDescent="0.2">
      <c r="A285" s="226" t="s">
        <v>2248</v>
      </c>
      <c r="B285" s="204" t="s">
        <v>2249</v>
      </c>
      <c r="C285" s="205">
        <v>99</v>
      </c>
      <c r="D285" s="205">
        <v>111</v>
      </c>
      <c r="E285" s="205">
        <v>100</v>
      </c>
      <c r="F285" s="205">
        <v>106</v>
      </c>
      <c r="G285" s="206">
        <f>'Lab Results - U.S.'!G18</f>
        <v>0</v>
      </c>
      <c r="H285" s="207">
        <f>(IF(AND(G285&gt;=$E285,G285&lt;=$F285),0,IF(G285=0,0,IF(G285&lt;$C285,0,IF(G285&gt;$D285,2,IF(G285&gt;=$C285,1,IF(G285&lt;=$D285,1)))))))</f>
        <v>0</v>
      </c>
      <c r="I285" s="206">
        <f>'Lab Results - U.S.'!H18</f>
        <v>0</v>
      </c>
      <c r="J285" s="207">
        <f>(IF(AND(I285&gt;=$E285,I285&lt;=$F285),0,IF(I285=0,0,IF(I285&lt;$C285,0,IF(I285&gt;$D285,2,IF(I285&gt;=$C285,1,IF(I285&lt;=$D285,1)))))))</f>
        <v>0</v>
      </c>
      <c r="K285" s="206">
        <f>'Lab Results - U.S.'!I18</f>
        <v>0</v>
      </c>
      <c r="L285" s="207">
        <f>(IF(AND(K285&gt;=$E285,K285&lt;=$F285),0,IF(K285=0,0,IF(K285&lt;$C285,0,IF(K285&gt;$D285,2,IF(K285&gt;=$C285,1,IF(K285&lt;=$D285,1)))))))</f>
        <v>0</v>
      </c>
      <c r="M285" s="206">
        <f>'Lab Results - U.S.'!J18</f>
        <v>0</v>
      </c>
      <c r="N285" s="207">
        <f>(IF(AND(M285&gt;=$E285,M285&lt;=$F285),0,IF(M285=0,0,IF(M285&lt;$C285,0,IF(M285&gt;$D285,2,IF(M285&gt;=$C285,1,IF(M285&lt;=$D285,1)))))))</f>
        <v>0</v>
      </c>
      <c r="O285" s="206">
        <f>'Lab Results - U.S.'!K18</f>
        <v>0</v>
      </c>
      <c r="P285" s="207">
        <f>(IF(AND(O285&gt;=$E285,O285&lt;=$F285),0,IF(O285=0,0,IF(O285&lt;$C285,0,IF(O285&gt;$D285,2,IF(O285&gt;=$C285,1,IF(O285&lt;=$D285,1)))))))</f>
        <v>0</v>
      </c>
      <c r="Q285" s="206">
        <f>'Lab Results - U.S.'!L18</f>
        <v>0</v>
      </c>
      <c r="R285" s="207">
        <f>(IF(AND(Q285&gt;=$E285,Q285&lt;=$F285),0,IF(Q285=0,0,IF(Q285&lt;$C285,0,IF(Q285&gt;$D285,2,IF(Q285&gt;=$C285,1,IF(Q285&lt;=$D285,1)))))))</f>
        <v>0</v>
      </c>
      <c r="S285" s="206">
        <f>'Lab Results - U.S.'!M18</f>
        <v>0</v>
      </c>
      <c r="T285" s="207">
        <f>(IF(AND(S285&gt;=$E285,S285&lt;=$F285),0,IF(S285=0,0,IF(S285&lt;$C285,0,IF(S285&gt;$D285,2,IF(S285&gt;=$C285,1,IF(S285&lt;=$D285,1)))))))</f>
        <v>0</v>
      </c>
      <c r="U285" s="206">
        <f>'Lab Results - U.S.'!N18</f>
        <v>0</v>
      </c>
      <c r="V285" s="207">
        <f>(IF(AND(U285&gt;=$E285,U285&lt;=$F285),0,IF(U285=0,0,IF(U285&lt;$C285,0,IF(U285&gt;$D285,2,IF(U285&gt;=$C285,1,IF(U285&lt;=$D285,1)))))))</f>
        <v>0</v>
      </c>
      <c r="W285" s="206">
        <f>'Lab Results - U.S.'!O18</f>
        <v>0</v>
      </c>
      <c r="X285" s="207">
        <f>(IF(AND(W285&gt;=$E285,W285&lt;=$F285),0,IF(W285=0,0,IF(W285&lt;$C285,0,IF(W285&gt;$D285,2,IF(W285&gt;=$C285,1,IF(W285&lt;=$D285,1)))))))</f>
        <v>0</v>
      </c>
      <c r="Y285" s="206">
        <f>'Lab Results - U.S.'!P18</f>
        <v>0</v>
      </c>
      <c r="Z285" s="207">
        <f>(IF(AND(Y285&gt;=$E285,Y285&lt;=$F285),0,IF(Y285=0,0,IF(Y285&lt;$C285,0,IF(Y285&gt;$D285,2,IF(Y285&gt;=$C285,1,IF(Y285&lt;=$D285,1)))))))</f>
        <v>0</v>
      </c>
      <c r="AA285" s="206">
        <f>'Lab Results - U.S.'!Q18</f>
        <v>0</v>
      </c>
      <c r="AB285" s="207">
        <f>(IF(AND(AA285&gt;=$E285,AA285&lt;=$F285),0,IF(AA285=0,0,IF(AA285&lt;$C285,0,IF(AA285&gt;$D285,2,IF(AA285&gt;=$C285,1,IF(AA285&lt;=$D285,1)))))))</f>
        <v>0</v>
      </c>
      <c r="AC285" s="206">
        <f>'Lab Results - U.S.'!R18</f>
        <v>0</v>
      </c>
      <c r="AD285" s="227">
        <f>(IF(AND(AC285&gt;=$E285,AC285&lt;=$F285),0,IF(AC285=0,0,IF(AC285&lt;$C285,0,IF(AC285&gt;$D285,2,IF(AC285&gt;=$C285,1,IF(AC285&lt;=$D285,1)))))))</f>
        <v>0</v>
      </c>
    </row>
    <row r="286" spans="1:30" ht="15.75" customHeight="1" x14ac:dyDescent="0.2">
      <c r="A286" s="226" t="s">
        <v>2250</v>
      </c>
      <c r="B286" s="204" t="s">
        <v>2251</v>
      </c>
      <c r="C286" s="205">
        <v>19</v>
      </c>
      <c r="D286" s="205">
        <v>31</v>
      </c>
      <c r="E286" s="205">
        <v>25</v>
      </c>
      <c r="F286" s="205">
        <v>30</v>
      </c>
      <c r="G286" s="206">
        <f>'Lab Results - U.S.'!G19</f>
        <v>0</v>
      </c>
      <c r="H286" s="207">
        <f>(IF(AND(G286&gt;=$E286,G286&lt;=$F286),0,IF(G286=0,0,IF(G286&lt;$C286,0,IF(G286&gt;$D286,2,IF(G286&gt;=$C286,1,IF(G286&lt;=$D286,1)))))))</f>
        <v>0</v>
      </c>
      <c r="I286" s="206">
        <f>'Lab Results - U.S.'!H19</f>
        <v>0</v>
      </c>
      <c r="J286" s="207">
        <f>(IF(AND(I286&gt;=$E286,I286&lt;=$F286),0,IF(I286=0,0,IF(I286&lt;$C286,0,IF(I286&gt;$D286,2,IF(I286&gt;=$C286,1,IF(I286&lt;=$D286,1)))))))</f>
        <v>0</v>
      </c>
      <c r="K286" s="206">
        <f>'Lab Results - U.S.'!I19</f>
        <v>0</v>
      </c>
      <c r="L286" s="207">
        <f>(IF(AND(K286&gt;=$E286,K286&lt;=$F286),0,IF(K286=0,0,IF(K286&lt;$C286,0,IF(K286&gt;$D286,2,IF(K286&gt;=$C286,1,IF(K286&lt;=$D286,1)))))))</f>
        <v>0</v>
      </c>
      <c r="M286" s="206">
        <f>'Lab Results - U.S.'!J19</f>
        <v>0</v>
      </c>
      <c r="N286" s="207">
        <f>(IF(AND(M286&gt;=$E286,M286&lt;=$F286),0,IF(M286=0,0,IF(M286&lt;$C286,0,IF(M286&gt;$D286,2,IF(M286&gt;=$C286,1,IF(M286&lt;=$D286,1)))))))</f>
        <v>0</v>
      </c>
      <c r="O286" s="206">
        <f>'Lab Results - U.S.'!K19</f>
        <v>0</v>
      </c>
      <c r="P286" s="207">
        <f>(IF(AND(O286&gt;=$E286,O286&lt;=$F286),0,IF(O286=0,0,IF(O286&lt;$C286,0,IF(O286&gt;$D286,2,IF(O286&gt;=$C286,1,IF(O286&lt;=$D286,1)))))))</f>
        <v>0</v>
      </c>
      <c r="Q286" s="206">
        <f>'Lab Results - U.S.'!L19</f>
        <v>0</v>
      </c>
      <c r="R286" s="207">
        <f>(IF(AND(Q286&gt;=$E286,Q286&lt;=$F286),0,IF(Q286=0,0,IF(Q286&lt;$C286,0,IF(Q286&gt;$D286,2,IF(Q286&gt;=$C286,1,IF(Q286&lt;=$D286,1)))))))</f>
        <v>0</v>
      </c>
      <c r="S286" s="206">
        <f>'Lab Results - U.S.'!M19</f>
        <v>0</v>
      </c>
      <c r="T286" s="207">
        <f>(IF(AND(S286&gt;=$E286,S286&lt;=$F286),0,IF(S286=0,0,IF(S286&lt;$C286,0,IF(S286&gt;$D286,2,IF(S286&gt;=$C286,1,IF(S286&lt;=$D286,1)))))))</f>
        <v>0</v>
      </c>
      <c r="U286" s="206">
        <f>'Lab Results - U.S.'!N19</f>
        <v>0</v>
      </c>
      <c r="V286" s="207">
        <f>(IF(AND(U286&gt;=$E286,U286&lt;=$F286),0,IF(U286=0,0,IF(U286&lt;$C286,0,IF(U286&gt;$D286,2,IF(U286&gt;=$C286,1,IF(U286&lt;=$D286,1)))))))</f>
        <v>0</v>
      </c>
      <c r="W286" s="206">
        <f>'Lab Results - U.S.'!O19</f>
        <v>0</v>
      </c>
      <c r="X286" s="207">
        <f>(IF(AND(W286&gt;=$E286,W286&lt;=$F286),0,IF(W286=0,0,IF(W286&lt;$C286,0,IF(W286&gt;$D286,2,IF(W286&gt;=$C286,1,IF(W286&lt;=$D286,1)))))))</f>
        <v>0</v>
      </c>
      <c r="Y286" s="206">
        <f>'Lab Results - U.S.'!P19</f>
        <v>0</v>
      </c>
      <c r="Z286" s="207">
        <f>(IF(AND(Y286&gt;=$E286,Y286&lt;=$F286),0,IF(Y286=0,0,IF(Y286&lt;$C286,0,IF(Y286&gt;$D286,2,IF(Y286&gt;=$C286,1,IF(Y286&lt;=$D286,1)))))))</f>
        <v>0</v>
      </c>
      <c r="AA286" s="206">
        <f>'Lab Results - U.S.'!Q19</f>
        <v>0</v>
      </c>
      <c r="AB286" s="207">
        <f>(IF(AND(AA286&gt;=$E286,AA286&lt;=$F286),0,IF(AA286=0,0,IF(AA286&lt;$C286,0,IF(AA286&gt;$D286,2,IF(AA286&gt;=$C286,1,IF(AA286&lt;=$D286,1)))))))</f>
        <v>0</v>
      </c>
      <c r="AC286" s="206">
        <f>'Lab Results - U.S.'!R19</f>
        <v>0</v>
      </c>
      <c r="AD286" s="227">
        <f>(IF(AND(AC286&gt;=$E286,AC286&lt;=$F286),0,IF(AC286=0,0,IF(AC286&lt;$C286,0,IF(AC286&gt;$D286,2,IF(AC286&gt;=$C286,1,IF(AC286&lt;=$D286,1)))))))</f>
        <v>0</v>
      </c>
    </row>
    <row r="287" spans="1:30" ht="15.75" customHeight="1" x14ac:dyDescent="0.2">
      <c r="A287" s="226" t="s">
        <v>2252</v>
      </c>
      <c r="B287" s="204" t="s">
        <v>2253</v>
      </c>
      <c r="C287" s="205">
        <v>0.1</v>
      </c>
      <c r="D287" s="205">
        <v>200</v>
      </c>
      <c r="E287" s="205">
        <v>150</v>
      </c>
      <c r="F287" s="205">
        <v>200</v>
      </c>
      <c r="G287" s="206">
        <f>'Lab Results - U.S.'!G33</f>
        <v>0</v>
      </c>
      <c r="H287" s="207">
        <f>(IF(AND(G287&gt;=$E287,G287&lt;=$F287),0,IF(G287=0,0,IF(G287&lt;$C287,0,IF(G287&gt;$D287,2,IF(G287&gt;=$C287,1,IF(G287&lt;=$D287,1)))))))</f>
        <v>0</v>
      </c>
      <c r="I287" s="206">
        <f>'Lab Results - U.S.'!H33</f>
        <v>0</v>
      </c>
      <c r="J287" s="207">
        <f>(IF(AND(I287&gt;=$E287,I287&lt;=$F287),0,IF(I287=0,0,IF(I287&lt;$C287,0,IF(I287&gt;$D287,2,IF(I287&gt;=$C287,1,IF(I287&lt;=$D287,1)))))))</f>
        <v>0</v>
      </c>
      <c r="K287" s="206">
        <f>'Lab Results - U.S.'!I33</f>
        <v>0</v>
      </c>
      <c r="L287" s="207">
        <f>(IF(AND(K287&gt;=$E287,K287&lt;=$F287),0,IF(K287=0,0,IF(K287&lt;$C287,0,IF(K287&gt;$D287,2,IF(K287&gt;=$C287,1,IF(K287&lt;=$D287,1)))))))</f>
        <v>0</v>
      </c>
      <c r="M287" s="206">
        <f>'Lab Results - U.S.'!J33</f>
        <v>0</v>
      </c>
      <c r="N287" s="207">
        <f>(IF(AND(M287&gt;=$E287,M287&lt;=$F287),0,IF(M287=0,0,IF(M287&lt;$C287,0,IF(M287&gt;$D287,2,IF(M287&gt;=$C287,1,IF(M287&lt;=$D287,1)))))))</f>
        <v>0</v>
      </c>
      <c r="O287" s="206">
        <f>'Lab Results - U.S.'!K33</f>
        <v>0</v>
      </c>
      <c r="P287" s="207">
        <f>(IF(AND(O287&gt;=$E287,O287&lt;=$F287),0,IF(O287=0,0,IF(O287&lt;$C287,0,IF(O287&gt;$D287,2,IF(O287&gt;=$C287,1,IF(O287&lt;=$D287,1)))))))</f>
        <v>0</v>
      </c>
      <c r="Q287" s="206">
        <f>'Lab Results - U.S.'!L33</f>
        <v>0</v>
      </c>
      <c r="R287" s="207">
        <f>(IF(AND(Q287&gt;=$E287,Q287&lt;=$F287),0,IF(Q287=0,0,IF(Q287&lt;$C287,0,IF(Q287&gt;$D287,2,IF(Q287&gt;=$C287,1,IF(Q287&lt;=$D287,1)))))))</f>
        <v>0</v>
      </c>
      <c r="S287" s="206">
        <f>'Lab Results - U.S.'!M33</f>
        <v>0</v>
      </c>
      <c r="T287" s="207">
        <f>(IF(AND(S287&gt;=$E287,S287&lt;=$F287),0,IF(S287=0,0,IF(S287&lt;$C287,0,IF(S287&gt;$D287,2,IF(S287&gt;=$C287,1,IF(S287&lt;=$D287,1)))))))</f>
        <v>0</v>
      </c>
      <c r="U287" s="206">
        <f>'Lab Results - U.S.'!N33</f>
        <v>0</v>
      </c>
      <c r="V287" s="207">
        <f>(IF(AND(U287&gt;=$E287,U287&lt;=$F287),0,IF(U287=0,0,IF(U287&lt;$C287,0,IF(U287&gt;$D287,2,IF(U287&gt;=$C287,1,IF(U287&lt;=$D287,1)))))))</f>
        <v>0</v>
      </c>
      <c r="W287" s="206">
        <f>'Lab Results - U.S.'!O33</f>
        <v>0</v>
      </c>
      <c r="X287" s="207">
        <f>(IF(AND(W287&gt;=$E287,W287&lt;=$F287),0,IF(W287=0,0,IF(W287&lt;$C287,0,IF(W287&gt;$D287,2,IF(W287&gt;=$C287,1,IF(W287&lt;=$D287,1)))))))</f>
        <v>0</v>
      </c>
      <c r="Y287" s="206">
        <f>'Lab Results - U.S.'!P33</f>
        <v>0</v>
      </c>
      <c r="Z287" s="207">
        <f>(IF(AND(Y287&gt;=$E287,Y287&lt;=$F287),0,IF(Y287=0,0,IF(Y287&lt;$C287,0,IF(Y287&gt;$D287,2,IF(Y287&gt;=$C287,1,IF(Y287&lt;=$D287,1)))))))</f>
        <v>0</v>
      </c>
      <c r="AA287" s="206">
        <f>'Lab Results - U.S.'!Q33</f>
        <v>0</v>
      </c>
      <c r="AB287" s="207">
        <f>(IF(AND(AA287&gt;=$E287,AA287&lt;=$F287),0,IF(AA287=0,0,IF(AA287&lt;$C287,0,IF(AA287&gt;$D287,2,IF(AA287&gt;=$C287,1,IF(AA287&lt;=$D287,1)))))))</f>
        <v>0</v>
      </c>
      <c r="AC287" s="206">
        <f>'Lab Results - U.S.'!R33</f>
        <v>0</v>
      </c>
      <c r="AD287" s="227">
        <f>(IF(AND(AC287&gt;=$E287,AC287&lt;=$F287),0,IF(AC287=0,0,IF(AC287&lt;$C287,0,IF(AC287&gt;$D287,2,IF(AC287&gt;=$C287,1,IF(AC287&lt;=$D287,1)))))))</f>
        <v>0</v>
      </c>
    </row>
    <row r="288" spans="1:30" ht="15.75" customHeight="1" x14ac:dyDescent="0.2">
      <c r="A288" s="226" t="s">
        <v>2254</v>
      </c>
      <c r="B288" s="204" t="s">
        <v>2255</v>
      </c>
      <c r="C288" s="205">
        <v>1</v>
      </c>
      <c r="D288" s="205">
        <v>130</v>
      </c>
      <c r="E288" s="205">
        <v>10</v>
      </c>
      <c r="F288" s="205">
        <v>99</v>
      </c>
      <c r="G288" s="206">
        <f>'Lab Results - U.S.'!G36</f>
        <v>0</v>
      </c>
      <c r="H288" s="207">
        <f>(IF(AND(G288&gt;=$E288,G288&lt;=$F288),0,IF(G288=0,0,IF(G288&lt;$C288,0,IF(G288&gt;$D288,2,IF(G288&gt;=$C288,1,IF(G288&lt;=$D288,1)))))))</f>
        <v>0</v>
      </c>
      <c r="I288" s="206">
        <f>'Lab Results - U.S.'!H36</f>
        <v>0</v>
      </c>
      <c r="J288" s="207">
        <f>(IF(AND(I288&gt;=$E288,I288&lt;=$F288),0,IF(I288=0,0,IF(I288&lt;$C288,0,IF(I288&gt;$D288,2,IF(I288&gt;=$C288,1,IF(I288&lt;=$D288,1)))))))</f>
        <v>0</v>
      </c>
      <c r="K288" s="206">
        <f>'Lab Results - U.S.'!I36</f>
        <v>0</v>
      </c>
      <c r="L288" s="207">
        <f>(IF(AND(K288&gt;=$E288,K288&lt;=$F288),0,IF(K288=0,0,IF(K288&lt;$C288,0,IF(K288&gt;$D288,2,IF(K288&gt;=$C288,1,IF(K288&lt;=$D288,1)))))))</f>
        <v>0</v>
      </c>
      <c r="M288" s="206">
        <f>'Lab Results - U.S.'!J36</f>
        <v>0</v>
      </c>
      <c r="N288" s="207">
        <f>(IF(AND(M288&gt;=$E288,M288&lt;=$F288),0,IF(M288=0,0,IF(M288&lt;$C288,0,IF(M288&gt;$D288,2,IF(M288&gt;=$C288,1,IF(M288&lt;=$D288,1)))))))</f>
        <v>0</v>
      </c>
      <c r="O288" s="206">
        <f>'Lab Results - U.S.'!K36</f>
        <v>0</v>
      </c>
      <c r="P288" s="207">
        <f>(IF(AND(O288&gt;=$E288,O288&lt;=$F288),0,IF(O288=0,0,IF(O288&lt;$C288,0,IF(O288&gt;$D288,2,IF(O288&gt;=$C288,1,IF(O288&lt;=$D288,1)))))))</f>
        <v>0</v>
      </c>
      <c r="Q288" s="206">
        <f>'Lab Results - U.S.'!L36</f>
        <v>0</v>
      </c>
      <c r="R288" s="207">
        <f>(IF(AND(Q288&gt;=$E288,Q288&lt;=$F288),0,IF(Q288=0,0,IF(Q288&lt;$C288,0,IF(Q288&gt;$D288,2,IF(Q288&gt;=$C288,1,IF(Q288&lt;=$D288,1)))))))</f>
        <v>0</v>
      </c>
      <c r="S288" s="206">
        <f>'Lab Results - U.S.'!M36</f>
        <v>0</v>
      </c>
      <c r="T288" s="207">
        <f>(IF(AND(S288&gt;=$E288,S288&lt;=$F288),0,IF(S288=0,0,IF(S288&lt;$C288,0,IF(S288&gt;$D288,2,IF(S288&gt;=$C288,1,IF(S288&lt;=$D288,1)))))))</f>
        <v>0</v>
      </c>
      <c r="U288" s="206">
        <f>'Lab Results - U.S.'!N36</f>
        <v>0</v>
      </c>
      <c r="V288" s="207">
        <f>(IF(AND(U288&gt;=$E288,U288&lt;=$F288),0,IF(U288=0,0,IF(U288&lt;$C288,0,IF(U288&gt;$D288,2,IF(U288&gt;=$C288,1,IF(U288&lt;=$D288,1)))))))</f>
        <v>0</v>
      </c>
      <c r="W288" s="206">
        <f>'Lab Results - U.S.'!O36</f>
        <v>0</v>
      </c>
      <c r="X288" s="207">
        <f>(IF(AND(W288&gt;=$E288,W288&lt;=$F288),0,IF(W288=0,0,IF(W288&lt;$C288,0,IF(W288&gt;$D288,2,IF(W288&gt;=$C288,1,IF(W288&lt;=$D288,1)))))))</f>
        <v>0</v>
      </c>
      <c r="Y288" s="206">
        <f>'Lab Results - U.S.'!P36</f>
        <v>0</v>
      </c>
      <c r="Z288" s="207">
        <f>(IF(AND(Y288&gt;=$E288,Y288&lt;=$F288),0,IF(Y288=0,0,IF(Y288&lt;$C288,0,IF(Y288&gt;$D288,2,IF(Y288&gt;=$C288,1,IF(Y288&lt;=$D288,1)))))))</f>
        <v>0</v>
      </c>
      <c r="AA288" s="206">
        <f>'Lab Results - U.S.'!Q36</f>
        <v>0</v>
      </c>
      <c r="AB288" s="207">
        <f>(IF(AND(AA288&gt;=$E288,AA288&lt;=$F288),0,IF(AA288=0,0,IF(AA288&lt;$C288,0,IF(AA288&gt;$D288,2,IF(AA288&gt;=$C288,1,IF(AA288&lt;=$D288,1)))))))</f>
        <v>0</v>
      </c>
      <c r="AC288" s="206">
        <f>'Lab Results - U.S.'!R36</f>
        <v>0</v>
      </c>
      <c r="AD288" s="227">
        <f>(IF(AND(AC288&gt;=$E288,AC288&lt;=$F288),0,IF(AC288=0,0,IF(AC288&lt;$C288,0,IF(AC288&gt;$D288,2,IF(AC288&gt;=$C288,1,IF(AC288&lt;=$D288,1)))))))</f>
        <v>0</v>
      </c>
    </row>
    <row r="289" spans="1:30" ht="15.75" customHeight="1" x14ac:dyDescent="0.2">
      <c r="A289" s="222" t="s">
        <v>2256</v>
      </c>
      <c r="B289" s="198" t="s">
        <v>2257</v>
      </c>
      <c r="C289" s="199">
        <v>35</v>
      </c>
      <c r="D289" s="199">
        <v>160</v>
      </c>
      <c r="E289" s="199">
        <v>50</v>
      </c>
      <c r="F289" s="199">
        <v>100</v>
      </c>
      <c r="G289" s="200">
        <f>'Lab Results - U.S.'!G34</f>
        <v>0</v>
      </c>
      <c r="H289" s="200">
        <f>(IF(G289&gt;=$E289,0,IF(G289=0,0,IF(G289&lt;$C289,2,IF(G289&gt;=$C289,1,IF(G289&lt;=$D289,1))))))</f>
        <v>0</v>
      </c>
      <c r="I289" s="200">
        <f>'Lab Results - U.S.'!H34</f>
        <v>0</v>
      </c>
      <c r="J289" s="200">
        <f>(IF(I289&gt;=$E289,0,IF(I289=0,0,IF(I289&lt;$C289,2,IF(I289&gt;=$C289,1,IF(I289&lt;=$D289,1))))))</f>
        <v>0</v>
      </c>
      <c r="K289" s="200">
        <f>'Lab Results - U.S.'!I34</f>
        <v>0</v>
      </c>
      <c r="L289" s="200">
        <f>(IF(K289&gt;=$E289,0,IF(K289=0,0,IF(K289&lt;$C289,2,IF(K289&gt;=$C289,1,IF(K289&lt;=$D289,1))))))</f>
        <v>0</v>
      </c>
      <c r="M289" s="200">
        <f>'Lab Results - U.S.'!J34</f>
        <v>0</v>
      </c>
      <c r="N289" s="200">
        <f>(IF(M289&gt;=$E289,0,IF(M289=0,0,IF(M289&lt;$C289,2,IF(M289&gt;=$C289,1,IF(M289&lt;=$D289,1))))))</f>
        <v>0</v>
      </c>
      <c r="O289" s="200">
        <f>'Lab Results - U.S.'!K34</f>
        <v>0</v>
      </c>
      <c r="P289" s="200">
        <f>(IF(O289&gt;=$E289,0,IF(O289=0,0,IF(O289&lt;$C289,2,IF(O289&gt;=$C289,1,IF(O289&lt;=$D289,1))))))</f>
        <v>0</v>
      </c>
      <c r="Q289" s="200">
        <f>'Lab Results - U.S.'!L34</f>
        <v>0</v>
      </c>
      <c r="R289" s="200">
        <f>(IF(Q289&gt;=$E289,0,IF(Q289=0,0,IF(Q289&lt;$C289,2,IF(Q289&gt;=$C289,1,IF(Q289&lt;=$D289,1))))))</f>
        <v>0</v>
      </c>
      <c r="S289" s="200">
        <f>'Lab Results - U.S.'!M34</f>
        <v>0</v>
      </c>
      <c r="T289" s="200">
        <f>(IF(S289&gt;=$E289,0,IF(S289=0,0,IF(S289&lt;$C289,2,IF(S289&gt;=$C289,1,IF(S289&lt;=$D289,1))))))</f>
        <v>0</v>
      </c>
      <c r="U289" s="200">
        <f>'Lab Results - U.S.'!N34</f>
        <v>0</v>
      </c>
      <c r="V289" s="200">
        <f>(IF(U289&gt;=$E289,0,IF(U289=0,0,IF(U289&lt;$C289,2,IF(U289&gt;=$C289,1,IF(U289&lt;=$D289,1))))))</f>
        <v>0</v>
      </c>
      <c r="W289" s="200">
        <f>'Lab Results - U.S.'!O34</f>
        <v>0</v>
      </c>
      <c r="X289" s="200">
        <f>(IF(W289&gt;=$E289,0,IF(W289=0,0,IF(W289&lt;$C289,2,IF(W289&gt;=$C289,1,IF(W289&lt;=$D289,1))))))</f>
        <v>0</v>
      </c>
      <c r="Y289" s="200">
        <f>'Lab Results - U.S.'!P34</f>
        <v>0</v>
      </c>
      <c r="Z289" s="200">
        <f>(IF(Y289&gt;=$E289,0,IF(Y289=0,0,IF(Y289&lt;$C289,2,IF(Y289&gt;=$C289,1,IF(Y289&lt;=$D289,1))))))</f>
        <v>0</v>
      </c>
      <c r="AA289" s="200">
        <f>'Lab Results - U.S.'!Q34</f>
        <v>0</v>
      </c>
      <c r="AB289" s="200">
        <f>(IF(AA289&gt;=$E289,0,IF(AA289=0,0,IF(AA289&lt;$C289,2,IF(AA289&gt;=$C289,1,IF(AA289&lt;=$D289,1))))))</f>
        <v>0</v>
      </c>
      <c r="AC289" s="200">
        <f>'Lab Results - U.S.'!R34</f>
        <v>0</v>
      </c>
      <c r="AD289" s="228">
        <f>(IF(AC289&gt;=$E289,0,IF(AC289=0,0,IF(AC289&lt;$C289,2,IF(AC289&gt;=$C289,1,IF(AC289&lt;=$D289,1))))))</f>
        <v>0</v>
      </c>
    </row>
    <row r="290" spans="1:30" ht="15.75" customHeight="1" x14ac:dyDescent="0.2">
      <c r="A290" s="226" t="s">
        <v>2258</v>
      </c>
      <c r="B290" s="204" t="s">
        <v>2259</v>
      </c>
      <c r="C290" s="205">
        <v>65</v>
      </c>
      <c r="D290" s="205">
        <v>110</v>
      </c>
      <c r="E290" s="205">
        <v>75</v>
      </c>
      <c r="F290" s="205">
        <v>89</v>
      </c>
      <c r="G290" s="206">
        <f>'Lab Results - U.S.'!G8</f>
        <v>0</v>
      </c>
      <c r="H290" s="207">
        <f>(IF(AND(G290&gt;=$E290,G290&lt;=$F290),0,IF(G290=0,0,IF(G290&lt;$C290,0,IF(G290&gt;$D290,2,IF(G290&gt;=$C290,1,IF(G290&lt;=$D290,1)))))))</f>
        <v>0</v>
      </c>
      <c r="I290" s="206">
        <f>'Lab Results - U.S.'!$H$8</f>
        <v>0</v>
      </c>
      <c r="J290" s="207">
        <f>(IF(AND(I290&gt;=$E290,I290&lt;=$F290),0,IF(I290=0,0,IF(I290&lt;$C290,0,IF(I290&gt;$D290,2,IF(I290&gt;=$C290,1,IF(I290&lt;=$D290,1)))))))</f>
        <v>0</v>
      </c>
      <c r="K290" s="206">
        <f>'Lab Results - U.S.'!I8</f>
        <v>0</v>
      </c>
      <c r="L290" s="207">
        <f>(IF(AND(K290&gt;=$E290,K290&lt;=$F290),0,IF(K290=0,0,IF(K290&lt;$C290,0,IF(K290&gt;$D290,2,IF(K290&gt;=$C290,1,IF(K290&lt;=$D290,1)))))))</f>
        <v>0</v>
      </c>
      <c r="M290" s="206">
        <f>'Lab Results - U.S.'!J8</f>
        <v>0</v>
      </c>
      <c r="N290" s="207">
        <f>(IF(AND(M290&gt;=$E290,M290&lt;=$F290),0,IF(M290=0,0,IF(M290&lt;$C290,0,IF(M290&gt;$D290,2,IF(M290&gt;=$C290,1,IF(M290&lt;=$D290,1)))))))</f>
        <v>0</v>
      </c>
      <c r="O290" s="206">
        <f>'Lab Results - U.S.'!K8</f>
        <v>0</v>
      </c>
      <c r="P290" s="207">
        <f>(IF(AND(O290&gt;=$E290,O290&lt;=$F290),0,IF(O290=0,0,IF(O290&lt;$C290,0,IF(O290&gt;$D290,2,IF(O290&gt;=$C290,1,IF(O290&lt;=$D290,1)))))))</f>
        <v>0</v>
      </c>
      <c r="Q290" s="206">
        <f>'Lab Results - U.S.'!L8</f>
        <v>0</v>
      </c>
      <c r="R290" s="207">
        <f>(IF(AND(Q290&gt;=$E290,Q290&lt;=$F290),0,IF(Q290=0,0,IF(Q290&lt;$C290,0,IF(Q290&gt;$D290,2,IF(Q290&gt;=$C290,1,IF(Q290&lt;=$D290,1)))))))</f>
        <v>0</v>
      </c>
      <c r="S290" s="206">
        <f>'Lab Results - U.S.'!M8</f>
        <v>0</v>
      </c>
      <c r="T290" s="207">
        <f>(IF(AND(S290&gt;=$E290,S290&lt;=$F290),0,IF(S290=0,0,IF(S290&lt;$C290,0,IF(S290&gt;$D290,2,IF(S290&gt;=$C290,1,IF(S290&lt;=$D290,1)))))))</f>
        <v>0</v>
      </c>
      <c r="U290" s="206">
        <f>'Lab Results - U.S.'!N8</f>
        <v>0</v>
      </c>
      <c r="V290" s="207">
        <f>(IF(AND(U290&gt;=$E290,U290&lt;=$F290),0,IF(U290=0,0,IF(U290&lt;$C290,0,IF(U290&gt;$D290,2,IF(U290&gt;=$C290,1,IF(U290&lt;=$D290,1)))))))</f>
        <v>0</v>
      </c>
      <c r="W290" s="206">
        <f>'Lab Results - U.S.'!O8</f>
        <v>0</v>
      </c>
      <c r="X290" s="207">
        <f>(IF(AND(W290&gt;=$E290,W290&lt;=$F290),0,IF(W290=0,0,IF(W290&lt;$C290,0,IF(W290&gt;$D290,2,IF(W290&gt;=$C290,1,IF(W290&lt;=$D290,1)))))))</f>
        <v>0</v>
      </c>
      <c r="Y290" s="206">
        <f>'Lab Results - U.S.'!P8</f>
        <v>0</v>
      </c>
      <c r="Z290" s="207">
        <f>(IF(AND(Y290&gt;=$E290,Y290&lt;=$F290),0,IF(Y290=0,0,IF(Y290&lt;$C290,0,IF(Y290&gt;$D290,2,IF(Y290&gt;=$C290,1,IF(Y290&lt;=$D290,1)))))))</f>
        <v>0</v>
      </c>
      <c r="AA290" s="206">
        <f>'Lab Results - U.S.'!Q8</f>
        <v>0</v>
      </c>
      <c r="AB290" s="207">
        <f>(IF(AND(AA290&gt;=$E290,AA290&lt;=$F290),0,IF(AA290=0,0,IF(AA290&lt;$C290,0,IF(AA290&gt;$D290,2,IF(AA290&gt;=$C290,1,IF(AA290&lt;=$D290,1)))))))</f>
        <v>0</v>
      </c>
      <c r="AC290" s="206">
        <f>'Lab Results - U.S.'!R8</f>
        <v>0</v>
      </c>
      <c r="AD290" s="227">
        <f>(IF(AND(AC290&gt;=$E290,AC290&lt;=$F290),0,IF(AC290=0,0,IF(AC290&lt;$C290,0,IF(AC290&gt;$D290,2,IF(AC290&gt;=$C290,1,IF(AC290&lt;=$D290,1)))))))</f>
        <v>0</v>
      </c>
    </row>
    <row r="291" spans="1:30" ht="15.75" customHeight="1" x14ac:dyDescent="0.2">
      <c r="A291" s="226" t="s">
        <v>2260</v>
      </c>
      <c r="B291" s="204" t="s">
        <v>2261</v>
      </c>
      <c r="C291" s="205">
        <v>8</v>
      </c>
      <c r="D291" s="205">
        <v>28</v>
      </c>
      <c r="E291" s="205">
        <v>13</v>
      </c>
      <c r="F291" s="205">
        <v>18</v>
      </c>
      <c r="G291" s="206">
        <f>'Lab Results - U.S.'!G11</f>
        <v>0</v>
      </c>
      <c r="H291" s="207">
        <f>(IF(AND(G291&gt;=$E291,G291&lt;=$F291),0,IF(G291=0,0,IF(G291&lt;$C291,0,IF(G291&gt;$D291,2,IF(G291&gt;=$C291,1,IF(G291&lt;=$D291,1)))))))</f>
        <v>0</v>
      </c>
      <c r="I291" s="206">
        <f>'Lab Results - U.S.'!H11</f>
        <v>0</v>
      </c>
      <c r="J291" s="207">
        <f>(IF(AND(I291&gt;=$E291,I291&lt;=$F291),0,IF(I291=0,0,IF(I291&lt;$C291,0,IF(I291&gt;$D291,2,IF(I291&gt;=$C291,1,IF(I291&lt;=$D291,1)))))))</f>
        <v>0</v>
      </c>
      <c r="K291" s="206">
        <f>'Lab Results - U.S.'!I11</f>
        <v>0</v>
      </c>
      <c r="L291" s="207">
        <f>(IF(AND(K291&gt;=$E291,K291&lt;=$F291),0,IF(K291=0,0,IF(K291&lt;$C291,0,IF(K291&gt;$D291,2,IF(K291&gt;=$C291,1,IF(K291&lt;=$D291,1)))))))</f>
        <v>0</v>
      </c>
      <c r="M291" s="206">
        <f>'Lab Results - U.S.'!J11</f>
        <v>0</v>
      </c>
      <c r="N291" s="207">
        <f>(IF(AND(M291&gt;=$E291,M291&lt;=$F291),0,IF(M291=0,0,IF(M291&lt;$C291,0,IF(M291&gt;$D291,2,IF(M291&gt;=$C291,1,IF(M291&lt;=$D291,1)))))))</f>
        <v>0</v>
      </c>
      <c r="O291" s="206">
        <f>'Lab Results - U.S.'!K11</f>
        <v>0</v>
      </c>
      <c r="P291" s="207">
        <f>(IF(AND(O291&gt;=$E291,O291&lt;=$F291),0,IF(O291=0,0,IF(O291&lt;$C291,0,IF(O291&gt;$D291,2,IF(O291&gt;=$C291,1,IF(O291&lt;=$D291,1)))))))</f>
        <v>0</v>
      </c>
      <c r="Q291" s="206">
        <f>'Lab Results - U.S.'!L11</f>
        <v>0</v>
      </c>
      <c r="R291" s="207">
        <f>(IF(AND(Q291&gt;=$E291,Q291&lt;=$F291),0,IF(Q291=0,0,IF(Q291&lt;$C291,0,IF(Q291&gt;$D291,2,IF(Q291&gt;=$C291,1,IF(Q291&lt;=$D291,1)))))))</f>
        <v>0</v>
      </c>
      <c r="S291" s="206">
        <f>'Lab Results - U.S.'!M11</f>
        <v>0</v>
      </c>
      <c r="T291" s="207">
        <f>(IF(AND(S291&gt;=$E291,S291&lt;=$F291),0,IF(S291=0,0,IF(S291&lt;$C291,0,IF(S291&gt;$D291,2,IF(S291&gt;=$C291,1,IF(S291&lt;=$D291,1)))))))</f>
        <v>0</v>
      </c>
      <c r="U291" s="206">
        <f>'Lab Results - U.S.'!N11</f>
        <v>0</v>
      </c>
      <c r="V291" s="207">
        <f>(IF(AND(U291&gt;=$E291,U291&lt;=$F291),0,IF(U291=0,0,IF(U291&lt;$C291,0,IF(U291&gt;$D291,2,IF(U291&gt;=$C291,1,IF(U291&lt;=$D291,1)))))))</f>
        <v>0</v>
      </c>
      <c r="W291" s="206">
        <f>'Lab Results - U.S.'!O11</f>
        <v>0</v>
      </c>
      <c r="X291" s="207">
        <f>(IF(AND(W291&gt;=$E291,W291&lt;=$F291),0,IF(W291=0,0,IF(W291&lt;$C291,0,IF(W291&gt;$D291,2,IF(W291&gt;=$C291,1,IF(W291&lt;=$D291,1)))))))</f>
        <v>0</v>
      </c>
      <c r="Y291" s="206">
        <f>'Lab Results - U.S.'!P11</f>
        <v>0</v>
      </c>
      <c r="Z291" s="207">
        <f>(IF(AND(Y291&gt;=$E291,Y291&lt;=$F291),0,IF(Y291=0,0,IF(Y291&lt;$C291,0,IF(Y291&gt;$D291,2,IF(Y291&gt;=$C291,1,IF(Y291&lt;=$D291,1)))))))</f>
        <v>0</v>
      </c>
      <c r="AA291" s="206">
        <f>'Lab Results - U.S.'!Q11</f>
        <v>0</v>
      </c>
      <c r="AB291" s="207">
        <f>(IF(AND(AA291&gt;=$E291,AA291&lt;=$F291),0,IF(AA291=0,0,IF(AA291&lt;$C291,0,IF(AA291&gt;$D291,2,IF(AA291&gt;=$C291,1,IF(AA291&lt;=$D291,1)))))))</f>
        <v>0</v>
      </c>
      <c r="AC291" s="206">
        <f>'Lab Results - U.S.'!R11</f>
        <v>0</v>
      </c>
      <c r="AD291" s="227">
        <f>(IF(AND(AC291&gt;=$E291,AC291&lt;=$F291),0,IF(AC291=0,0,IF(AC291&lt;$C291,0,IF(AC291&gt;$D291,2,IF(AC291&gt;=$C291,1,IF(AC291&lt;=$D291,1)))))))</f>
        <v>0</v>
      </c>
    </row>
    <row r="292" spans="1:30" ht="15.75" customHeight="1" x14ac:dyDescent="0.2">
      <c r="A292" s="226" t="s">
        <v>2262</v>
      </c>
      <c r="B292" s="204" t="s">
        <v>2263</v>
      </c>
      <c r="C292" s="205">
        <v>35</v>
      </c>
      <c r="D292" s="205">
        <v>160</v>
      </c>
      <c r="E292" s="205">
        <v>50</v>
      </c>
      <c r="F292" s="205">
        <v>100</v>
      </c>
      <c r="G292" s="206">
        <f>'Lab Results - U.S.'!G34</f>
        <v>0</v>
      </c>
      <c r="H292" s="207">
        <f>(IF(AND(G292&gt;=$E292,G292&lt;=$F292),0,IF(G292=0,0,IF(G292&lt;$C292,0,IF(G292&gt;$D292,2,IF(G292&gt;=$C292,1,IF(G292&lt;=$D292,1)))))))</f>
        <v>0</v>
      </c>
      <c r="I292" s="206">
        <f>'Lab Results - U.S.'!H34</f>
        <v>0</v>
      </c>
      <c r="J292" s="207">
        <f>(IF(AND(I292&gt;=$E292,I292&lt;=$F292),0,IF(I292=0,0,IF(I292&lt;$C292,0,IF(I292&gt;$D292,2,IF(I292&gt;=$C292,1,IF(I292&lt;=$D292,1)))))))</f>
        <v>0</v>
      </c>
      <c r="K292" s="206">
        <f>'Lab Results - U.S.'!I34</f>
        <v>0</v>
      </c>
      <c r="L292" s="207">
        <f>(IF(AND(K292&gt;=$E292,K292&lt;=$F292),0,IF(K292=0,0,IF(K292&lt;$C292,0,IF(K292&gt;$D292,2,IF(K292&gt;=$C292,1,IF(K292&lt;=$D292,1)))))))</f>
        <v>0</v>
      </c>
      <c r="M292" s="206">
        <f>'Lab Results - U.S.'!J34</f>
        <v>0</v>
      </c>
      <c r="N292" s="207">
        <f>(IF(AND(M292&gt;=$E292,M292&lt;=$F292),0,IF(M292=0,0,IF(M292&lt;$C292,0,IF(M292&gt;$D292,2,IF(M292&gt;=$C292,1,IF(M292&lt;=$D292,1)))))))</f>
        <v>0</v>
      </c>
      <c r="O292" s="206">
        <f>'Lab Results - U.S.'!K34</f>
        <v>0</v>
      </c>
      <c r="P292" s="207">
        <f>(IF(AND(O292&gt;=$E292,O292&lt;=$F292),0,IF(O292=0,0,IF(O292&lt;$C292,0,IF(O292&gt;$D292,2,IF(O292&gt;=$C292,1,IF(O292&lt;=$D292,1)))))))</f>
        <v>0</v>
      </c>
      <c r="Q292" s="206">
        <f>'Lab Results - U.S.'!L34</f>
        <v>0</v>
      </c>
      <c r="R292" s="207">
        <f>(IF(AND(Q292&gt;=$E292,Q292&lt;=$F292),0,IF(Q292=0,0,IF(Q292&lt;$C292,0,IF(Q292&gt;$D292,2,IF(Q292&gt;=$C292,1,IF(Q292&lt;=$D292,1)))))))</f>
        <v>0</v>
      </c>
      <c r="S292" s="206">
        <f>'Lab Results - U.S.'!M34</f>
        <v>0</v>
      </c>
      <c r="T292" s="207">
        <f>(IF(AND(S292&gt;=$E292,S292&lt;=$F292),0,IF(S292=0,0,IF(S292&lt;$C292,0,IF(S292&gt;$D292,2,IF(S292&gt;=$C292,1,IF(S292&lt;=$D292,1)))))))</f>
        <v>0</v>
      </c>
      <c r="U292" s="206">
        <f>'Lab Results - U.S.'!N34</f>
        <v>0</v>
      </c>
      <c r="V292" s="207">
        <f>(IF(AND(U292&gt;=$E292,U292&lt;=$F292),0,IF(U292=0,0,IF(U292&lt;$C292,0,IF(U292&gt;$D292,2,IF(U292&gt;=$C292,1,IF(U292&lt;=$D292,1)))))))</f>
        <v>0</v>
      </c>
      <c r="W292" s="206">
        <f>'Lab Results - U.S.'!O34</f>
        <v>0</v>
      </c>
      <c r="X292" s="207">
        <f>(IF(AND(W292&gt;=$E292,W292&lt;=$F292),0,IF(W292=0,0,IF(W292&lt;$C292,0,IF(W292&gt;$D292,2,IF(W292&gt;=$C292,1,IF(W292&lt;=$D292,1)))))))</f>
        <v>0</v>
      </c>
      <c r="Y292" s="206">
        <f>'Lab Results - U.S.'!P34</f>
        <v>0</v>
      </c>
      <c r="Z292" s="207">
        <f>(IF(AND(Y292&gt;=$E292,Y292&lt;=$F292),0,IF(Y292=0,0,IF(Y292&lt;$C292,0,IF(Y292&gt;$D292,2,IF(Y292&gt;=$C292,1,IF(Y292&lt;=$D292,1)))))))</f>
        <v>0</v>
      </c>
      <c r="AA292" s="206">
        <f>'Lab Results - U.S.'!Q34</f>
        <v>0</v>
      </c>
      <c r="AB292" s="207">
        <f>(IF(AND(AA292&gt;=$E292,AA292&lt;=$F292),0,IF(AA292=0,0,IF(AA292&lt;$C292,0,IF(AA292&gt;$D292,2,IF(AA292&gt;=$C292,1,IF(AA292&lt;=$D292,1)))))))</f>
        <v>0</v>
      </c>
      <c r="AC292" s="206">
        <f>'Lab Results - U.S.'!R34</f>
        <v>0</v>
      </c>
      <c r="AD292" s="227">
        <f>(IF(AND(AC292&gt;=$E292,AC292&lt;=$F292),0,IF(AC292=0,0,IF(AC292&lt;$C292,0,IF(AC292&gt;$D292,2,IF(AC292&gt;=$C292,1,IF(AC292&lt;=$D292,1)))))))</f>
        <v>0</v>
      </c>
    </row>
    <row r="293" spans="1:30" ht="16.5" customHeight="1" x14ac:dyDescent="0.2">
      <c r="A293" s="226" t="s">
        <v>2264</v>
      </c>
      <c r="B293" s="204" t="s">
        <v>2265</v>
      </c>
      <c r="C293" s="205">
        <v>4</v>
      </c>
      <c r="D293" s="205">
        <v>10.5</v>
      </c>
      <c r="E293" s="205">
        <v>5</v>
      </c>
      <c r="F293" s="205">
        <v>8</v>
      </c>
      <c r="G293" s="206">
        <f>'Lab Results - U.S.'!G51</f>
        <v>0</v>
      </c>
      <c r="H293" s="207">
        <f>(IF(AND(G293&gt;=$E293,G293&lt;=$F293),0,IF(G293=0,0,IF(G293&lt;$C293,0,IF(G293&gt;$D293,2,IF(G293&gt;=$C293,1,IF(G293&lt;=$D293,1)))))))</f>
        <v>0</v>
      </c>
      <c r="I293" s="206">
        <f>'Lab Results - U.S.'!H51</f>
        <v>0</v>
      </c>
      <c r="J293" s="207">
        <f>(IF(AND(I293&gt;=$E293,I293&lt;=$F293),0,IF(I293=0,0,IF(I293&lt;$C293,0,IF(I293&gt;$D293,2,IF(I293&gt;=$C293,1,IF(I293&lt;=$D293,1)))))))</f>
        <v>0</v>
      </c>
      <c r="K293" s="206">
        <f>'Lab Results - U.S.'!I51</f>
        <v>0</v>
      </c>
      <c r="L293" s="207">
        <f>(IF(AND(K293&gt;=$E293,K293&lt;=$F293),0,IF(K293=0,0,IF(K293&lt;$C293,0,IF(K293&gt;$D293,2,IF(K293&gt;=$C293,1,IF(K293&lt;=$D293,1)))))))</f>
        <v>0</v>
      </c>
      <c r="M293" s="206">
        <f>'Lab Results - U.S.'!J51</f>
        <v>0</v>
      </c>
      <c r="N293" s="207">
        <f>(IF(AND(M293&gt;=$E293,M293&lt;=$F293),0,IF(M293=0,0,IF(M293&lt;$C293,0,IF(M293&gt;$D293,2,IF(M293&gt;=$C293,1,IF(M293&lt;=$D293,1)))))))</f>
        <v>0</v>
      </c>
      <c r="O293" s="206">
        <f>'Lab Results - U.S.'!K51</f>
        <v>0</v>
      </c>
      <c r="P293" s="207">
        <f>(IF(AND(O293&gt;=$E293,O293&lt;=$F293),0,IF(O293=0,0,IF(O293&lt;$C293,0,IF(O293&gt;$D293,2,IF(O293&gt;=$C293,1,IF(O293&lt;=$D293,1)))))))</f>
        <v>0</v>
      </c>
      <c r="Q293" s="206">
        <f>'Lab Results - U.S.'!L51</f>
        <v>0</v>
      </c>
      <c r="R293" s="207">
        <f>(IF(AND(Q293&gt;=$E293,Q293&lt;=$F293),0,IF(Q293=0,0,IF(Q293&lt;$C293,0,IF(Q293&gt;$D293,2,IF(Q293&gt;=$C293,1,IF(Q293&lt;=$D293,1)))))))</f>
        <v>0</v>
      </c>
      <c r="S293" s="206">
        <f>'Lab Results - U.S.'!M51</f>
        <v>0</v>
      </c>
      <c r="T293" s="207">
        <f>(IF(AND(S293&gt;=$E293,S293&lt;=$F293),0,IF(S293=0,0,IF(S293&lt;$C293,0,IF(S293&gt;$D293,2,IF(S293&gt;=$C293,1,IF(S293&lt;=$D293,1)))))))</f>
        <v>0</v>
      </c>
      <c r="U293" s="206">
        <f>'Lab Results - U.S.'!N51</f>
        <v>0</v>
      </c>
      <c r="V293" s="207">
        <f>(IF(AND(U293&gt;=$E293,U293&lt;=$F293),0,IF(U293=0,0,IF(U293&lt;$C293,0,IF(U293&gt;$D293,2,IF(U293&gt;=$C293,1,IF(U293&lt;=$D293,1)))))))</f>
        <v>0</v>
      </c>
      <c r="W293" s="206">
        <f>'Lab Results - U.S.'!O51</f>
        <v>0</v>
      </c>
      <c r="X293" s="207">
        <f>(IF(AND(W293&gt;=$E293,W293&lt;=$F293),0,IF(W293=0,0,IF(W293&lt;$C293,0,IF(W293&gt;$D293,2,IF(W293&gt;=$C293,1,IF(W293&lt;=$D293,1)))))))</f>
        <v>0</v>
      </c>
      <c r="Y293" s="206">
        <f>'Lab Results - U.S.'!P51</f>
        <v>0</v>
      </c>
      <c r="Z293" s="207">
        <f>(IF(AND(Y293&gt;=$E293,Y293&lt;=$F293),0,IF(Y293=0,0,IF(Y293&lt;$C293,0,IF(Y293&gt;$D293,2,IF(Y293&gt;=$C293,1,IF(Y293&lt;=$D293,1)))))))</f>
        <v>0</v>
      </c>
      <c r="AA293" s="206">
        <f>'Lab Results - U.S.'!Q51</f>
        <v>0</v>
      </c>
      <c r="AB293" s="207">
        <f>(IF(AND(AA293&gt;=$E293,AA293&lt;=$F293),0,IF(AA293=0,0,IF(AA293&lt;$C293,0,IF(AA293&gt;$D293,2,IF(AA293&gt;=$C293,1,IF(AA293&lt;=$D293,1)))))))</f>
        <v>0</v>
      </c>
      <c r="AC293" s="206">
        <f>'Lab Results - U.S.'!R51</f>
        <v>0</v>
      </c>
      <c r="AD293" s="227">
        <f>(IF(AND(AC293&gt;=$E293,AC293&lt;=$F293),0,IF(AC293=0,0,IF(AC293&lt;$C293,0,IF(AC293&gt;$D293,2,IF(AC293&gt;=$C293,1,IF(AC293&lt;=$D293,1)))))))</f>
        <v>0</v>
      </c>
    </row>
    <row r="294" spans="1:30" ht="15" customHeight="1" x14ac:dyDescent="0.2">
      <c r="A294" s="676" t="s">
        <v>2266</v>
      </c>
      <c r="B294" s="541"/>
      <c r="C294" s="541"/>
      <c r="D294" s="541"/>
      <c r="E294" s="541"/>
      <c r="F294" s="541"/>
      <c r="G294" s="145"/>
      <c r="H294" s="145">
        <f>SUM(H283:H293)/(COUNT(H283:H293)*2)*100</f>
        <v>0</v>
      </c>
      <c r="I294" s="145"/>
      <c r="J294" s="145">
        <f>SUM(J283:J293)/(COUNT(J283:J293)*2)*100</f>
        <v>0</v>
      </c>
      <c r="K294" s="145"/>
      <c r="L294" s="145">
        <f>SUM(L283:L293)/(COUNT(L283:L293)*2)*100</f>
        <v>0</v>
      </c>
      <c r="M294" s="145"/>
      <c r="N294" s="145">
        <f>SUM(N283:N293)/(COUNT(N283:N293)*2)*100</f>
        <v>0</v>
      </c>
      <c r="O294" s="145"/>
      <c r="P294" s="145">
        <f>SUM(P283:P293)/(COUNT(P283:P293)*2)*100</f>
        <v>0</v>
      </c>
      <c r="Q294" s="145"/>
      <c r="R294" s="145">
        <f>SUM(R283:R293)/(COUNT(R283:R293)*2)*100</f>
        <v>0</v>
      </c>
      <c r="S294" s="145"/>
      <c r="T294" s="145">
        <f>SUM(T283:T293)/(COUNT(T283:T293)*2)*100</f>
        <v>0</v>
      </c>
      <c r="U294" s="145"/>
      <c r="V294" s="145">
        <f>SUM(V283:V293)/(COUNT(V283:V293)*2)*100</f>
        <v>0</v>
      </c>
      <c r="W294" s="145"/>
      <c r="X294" s="145">
        <f>SUM(X283:X293)/(COUNT(X283:X293)*2)*100</f>
        <v>0</v>
      </c>
      <c r="Y294" s="145"/>
      <c r="Z294" s="145">
        <f>SUM(Z283:Z293)/(COUNT(Z283:Z293)*2)*100</f>
        <v>0</v>
      </c>
      <c r="AA294" s="145"/>
      <c r="AB294" s="145">
        <f>SUM(AB283:AB293)/(COUNT(AB283:AB293)*2)*100</f>
        <v>0</v>
      </c>
      <c r="AC294" s="145"/>
      <c r="AD294" s="149">
        <f>SUM(AD283:AD293)/(COUNT(AD283:AD293)*2)*100</f>
        <v>0</v>
      </c>
    </row>
    <row r="295" spans="1:30" ht="15" customHeight="1" x14ac:dyDescent="0.2">
      <c r="A295" s="676" t="s">
        <v>2267</v>
      </c>
      <c r="B295" s="541"/>
      <c r="C295" s="541"/>
      <c r="D295" s="541"/>
      <c r="E295" s="541"/>
      <c r="F295" s="541"/>
      <c r="G295" s="145"/>
      <c r="H295" s="145">
        <f>SUMIF(H283:H293,1,H283:H293)/(COUNT(H283:H293)*1)*100</f>
        <v>0</v>
      </c>
      <c r="I295" s="145"/>
      <c r="J295" s="145">
        <f>SUMIF(J283:J293,1,J283:J293)/(COUNT(J283:J293)*1)*100</f>
        <v>0</v>
      </c>
      <c r="K295" s="145"/>
      <c r="L295" s="145">
        <f>SUMIF(L283:L293,1,L283:L293)/(COUNT(L283:L293)*1)*100</f>
        <v>0</v>
      </c>
      <c r="M295" s="145"/>
      <c r="N295" s="145">
        <f>SUMIF(N283:N293,1,N283:N293)/(COUNT(N283:N293)*1)*100</f>
        <v>0</v>
      </c>
      <c r="O295" s="145"/>
      <c r="P295" s="145">
        <f>SUMIF(P283:P293,1,P283:P293)/(COUNT(P283:P293)*1)*100</f>
        <v>0</v>
      </c>
      <c r="Q295" s="145"/>
      <c r="R295" s="145">
        <f>SUMIF(R283:R293,1,R283:R293)/(COUNT(R283:R293)*1)*100</f>
        <v>0</v>
      </c>
      <c r="S295" s="145"/>
      <c r="T295" s="145">
        <f>SUMIF(T283:T293,1,T283:T293)/(COUNT(T283:T293)*1)*100</f>
        <v>0</v>
      </c>
      <c r="U295" s="145"/>
      <c r="V295" s="145">
        <f>SUMIF(V283:V293,1,V283:V293)/(COUNT(V283:V293)*1)*100</f>
        <v>0</v>
      </c>
      <c r="W295" s="145"/>
      <c r="X295" s="145">
        <f>SUMIF(X283:X293,1,X283:X293)/(COUNT(X283:X293)*1)*100</f>
        <v>0</v>
      </c>
      <c r="Y295" s="145"/>
      <c r="Z295" s="145">
        <f>SUMIF(Z283:Z293,1,Z283:Z293)/(COUNT(Z283:Z293)*1)*100</f>
        <v>0</v>
      </c>
      <c r="AA295" s="145"/>
      <c r="AB295" s="145">
        <f>SUMIF(AB283:AB293,1,AB283:AB293)/(COUNT(AB283:AB293)*1)*100</f>
        <v>0</v>
      </c>
      <c r="AC295" s="145"/>
      <c r="AD295" s="149">
        <f>SUMIF(AD283:AD293,1,AD283:AD293)/(COUNT(AD283:AD293)*1)*100</f>
        <v>0</v>
      </c>
    </row>
    <row r="296" spans="1:30" ht="15" customHeight="1" x14ac:dyDescent="0.2">
      <c r="A296" s="676" t="s">
        <v>2268</v>
      </c>
      <c r="B296" s="541"/>
      <c r="C296" s="541"/>
      <c r="D296" s="541"/>
      <c r="E296" s="541"/>
      <c r="F296" s="541"/>
      <c r="G296" s="145"/>
      <c r="H296" s="145">
        <f>SUMIF(H283:H293,2,H283:H293)/(COUNT(H283:H293)*2)*100</f>
        <v>0</v>
      </c>
      <c r="I296" s="145"/>
      <c r="J296" s="145">
        <f>SUMIF(J283:J293,2,J283:J293)/(COUNT(J283:J293)*2)*100</f>
        <v>0</v>
      </c>
      <c r="K296" s="145"/>
      <c r="L296" s="145">
        <f>SUMIF(L283:L293,2,L283:L293)/(COUNT(L283:L293)*2)*100</f>
        <v>0</v>
      </c>
      <c r="M296" s="145"/>
      <c r="N296" s="145">
        <f>SUMIF(N283:N293,2,N283:N293)/(COUNT(N283:N293)*2)*100</f>
        <v>0</v>
      </c>
      <c r="O296" s="145"/>
      <c r="P296" s="145">
        <f>SUMIF(P283:P293,2,P283:P293)/(COUNT(P283:P293)*2)*100</f>
        <v>0</v>
      </c>
      <c r="Q296" s="145"/>
      <c r="R296" s="145">
        <f>SUMIF(R283:R293,2,R283:R293)/(COUNT(R283:R293)*2)*100</f>
        <v>0</v>
      </c>
      <c r="S296" s="145"/>
      <c r="T296" s="145">
        <f>SUMIF(T283:T293,2,T283:T293)/(COUNT(T283:T293)*2)*100</f>
        <v>0</v>
      </c>
      <c r="U296" s="145"/>
      <c r="V296" s="145">
        <f>SUMIF(V283:V293,2,V283:V293)/(COUNT(V283:V293)*2)*100</f>
        <v>0</v>
      </c>
      <c r="W296" s="145"/>
      <c r="X296" s="145">
        <f>SUMIF(X283:X293,2,X283:X293)/(COUNT(X283:X293)*2)*100</f>
        <v>0</v>
      </c>
      <c r="Y296" s="145"/>
      <c r="Z296" s="145">
        <f>SUMIF(Z283:Z293,2,Z283:Z293)/(COUNT(Z283:Z293)*2)*100</f>
        <v>0</v>
      </c>
      <c r="AA296" s="145"/>
      <c r="AB296" s="145">
        <f>SUMIF(AB283:AB293,2,AB283:AB293)/(COUNT(AB283:AB293)*2)*100</f>
        <v>0</v>
      </c>
      <c r="AC296" s="145"/>
      <c r="AD296" s="149">
        <f>SUMIF(AD283:AD293,2,AD283:AD293)/(COUNT(AD283:AD293)*2)*100</f>
        <v>0</v>
      </c>
    </row>
    <row r="297" spans="1:30" ht="15.75" customHeight="1" x14ac:dyDescent="0.2">
      <c r="A297" s="674" t="s">
        <v>2269</v>
      </c>
      <c r="B297" s="541"/>
      <c r="C297" s="541"/>
      <c r="D297" s="541"/>
      <c r="E297" s="541"/>
      <c r="F297" s="541"/>
      <c r="G297" s="541"/>
      <c r="H297" s="541"/>
      <c r="I297" s="541"/>
      <c r="J297" s="541"/>
      <c r="K297" s="541"/>
      <c r="L297" s="541"/>
      <c r="M297" s="541"/>
      <c r="N297" s="541"/>
      <c r="O297" s="541"/>
      <c r="P297" s="541"/>
      <c r="Q297" s="541"/>
      <c r="R297" s="541"/>
      <c r="S297" s="541"/>
      <c r="T297" s="541"/>
      <c r="U297" s="541"/>
      <c r="V297" s="541"/>
      <c r="W297" s="541"/>
      <c r="X297" s="541"/>
      <c r="Y297" s="541"/>
      <c r="Z297" s="541"/>
      <c r="AA297" s="541"/>
      <c r="AB297" s="541"/>
      <c r="AC297" s="541"/>
      <c r="AD297" s="635"/>
    </row>
    <row r="298" spans="1:30" ht="15.75" customHeight="1" x14ac:dyDescent="0.2">
      <c r="A298" s="226" t="s">
        <v>2270</v>
      </c>
      <c r="B298" s="204" t="s">
        <v>2271</v>
      </c>
      <c r="C298" s="205">
        <v>65</v>
      </c>
      <c r="D298" s="205">
        <v>110</v>
      </c>
      <c r="E298" s="205">
        <v>75</v>
      </c>
      <c r="F298" s="205">
        <v>89</v>
      </c>
      <c r="G298" s="206">
        <f>'Lab Results - U.S.'!G8</f>
        <v>0</v>
      </c>
      <c r="H298" s="207">
        <f>(IF(AND(G298&gt;=$E298,G298&lt;=$F298),0,IF(G298=0,0,IF(G298&lt;$C298,0,IF(G298&gt;$D298,2,IF(G298&gt;=$C298,1,IF(G298&lt;=$D298,1)))))))</f>
        <v>0</v>
      </c>
      <c r="I298" s="206">
        <f>'Lab Results - U.S.'!H8</f>
        <v>0</v>
      </c>
      <c r="J298" s="207">
        <f>(IF(AND(I298&gt;=$E298,I298&lt;=$F298),0,IF(I298=0,0,IF(I298&lt;$C298,0,IF(I298&gt;$D298,2,IF(I298&gt;=$C298,1,IF(I298&lt;=$D298,1)))))))</f>
        <v>0</v>
      </c>
      <c r="K298" s="206">
        <f>'Lab Results - U.S.'!I8</f>
        <v>0</v>
      </c>
      <c r="L298" s="207">
        <f>(IF(AND(K298&gt;=$E298,K298&lt;=$F298),0,IF(K298=0,0,IF(K298&lt;$C298,0,IF(K298&gt;$D298,2,IF(K298&gt;=$C298,1,IF(K298&lt;=$D298,1)))))))</f>
        <v>0</v>
      </c>
      <c r="M298" s="206">
        <f>'Lab Results - U.S.'!J8</f>
        <v>0</v>
      </c>
      <c r="N298" s="207">
        <f>(IF(AND(M298&gt;=$E298,M298&lt;=$F298),0,IF(M298=0,0,IF(M298&lt;$C298,0,IF(M298&gt;$D298,2,IF(M298&gt;=$C298,1,IF(M298&lt;=$D298,1)))))))</f>
        <v>0</v>
      </c>
      <c r="O298" s="206">
        <f>'Lab Results - U.S.'!K8</f>
        <v>0</v>
      </c>
      <c r="P298" s="207">
        <f>(IF(AND(O298&gt;=$E298,O298&lt;=$F298),0,IF(O298=0,0,IF(O298&lt;$C298,0,IF(O298&gt;$D298,2,IF(O298&gt;=$C298,1,IF(O298&lt;=$D298,1)))))))</f>
        <v>0</v>
      </c>
      <c r="Q298" s="206">
        <f>'Lab Results - U.S.'!L8</f>
        <v>0</v>
      </c>
      <c r="R298" s="207">
        <f>(IF(AND(Q298&gt;=$E298,Q298&lt;=$F298),0,IF(Q298=0,0,IF(Q298&lt;$C298,0,IF(Q298&gt;$D298,2,IF(Q298&gt;=$C298,1,IF(Q298&lt;=$D298,1)))))))</f>
        <v>0</v>
      </c>
      <c r="S298" s="206">
        <f>'Lab Results - U.S.'!M8</f>
        <v>0</v>
      </c>
      <c r="T298" s="207">
        <f>(IF(AND(S298&gt;=$E298,S298&lt;=$F298),0,IF(S298=0,0,IF(S298&lt;$C298,0,IF(S298&gt;$D298,2,IF(S298&gt;=$C298,1,IF(S298&lt;=$D298,1)))))))</f>
        <v>0</v>
      </c>
      <c r="U298" s="206">
        <f>'Lab Results - U.S.'!N8</f>
        <v>0</v>
      </c>
      <c r="V298" s="207">
        <f>(IF(AND(U298&gt;=$E298,U298&lt;=$F298),0,IF(U298=0,0,IF(U298&lt;$C298,0,IF(U298&gt;$D298,2,IF(U298&gt;=$C298,1,IF(U298&lt;=$D298,1)))))))</f>
        <v>0</v>
      </c>
      <c r="W298" s="206">
        <f>'Lab Results - U.S.'!O8</f>
        <v>0</v>
      </c>
      <c r="X298" s="207">
        <f>(IF(AND(W298&gt;=$E298,W298&lt;=$F298),0,IF(W298=0,0,IF(W298&lt;$C298,0,IF(W298&gt;$D298,2,IF(W298&gt;=$C298,1,IF(W298&lt;=$D298,1)))))))</f>
        <v>0</v>
      </c>
      <c r="Y298" s="206">
        <f>'Lab Results - U.S.'!P8</f>
        <v>0</v>
      </c>
      <c r="Z298" s="207">
        <f>(IF(AND(Y298&gt;=$E298,Y298&lt;=$F298),0,IF(Y298=0,0,IF(Y298&lt;$C298,0,IF(Y298&gt;$D298,2,IF(Y298&gt;=$C298,1,IF(Y298&lt;=$D298,1)))))))</f>
        <v>0</v>
      </c>
      <c r="AA298" s="206">
        <f>'Lab Results - U.S.'!Q8</f>
        <v>0</v>
      </c>
      <c r="AB298" s="207">
        <f>(IF(AND(AA298&gt;=$E298,AA298&lt;=$F298),0,IF(AA298=0,0,IF(AA298&lt;$C298,0,IF(AA298&gt;$D298,2,IF(AA298&gt;=$C298,1,IF(AA298&lt;=$D298,1)))))))</f>
        <v>0</v>
      </c>
      <c r="AC298" s="206">
        <f>'Lab Results - U.S.'!R8</f>
        <v>0</v>
      </c>
      <c r="AD298" s="227">
        <f>(IF(AND(AC298&gt;=$E298,AC298&lt;=$F298),0,IF(AC298=0,0,IF(AC298&lt;$C298,0,IF(AC298&gt;$D298,2,IF(AC298&gt;=$C298,1,IF(AC298&lt;=$D298,1)))))))</f>
        <v>0</v>
      </c>
    </row>
    <row r="299" spans="1:30" ht="15.75" customHeight="1" x14ac:dyDescent="0.2">
      <c r="A299" s="226" t="s">
        <v>2272</v>
      </c>
      <c r="B299" s="210" t="s">
        <v>2273</v>
      </c>
      <c r="C299" s="205">
        <v>4.8</v>
      </c>
      <c r="D299" s="205">
        <v>5.9</v>
      </c>
      <c r="E299" s="205">
        <v>4.5</v>
      </c>
      <c r="F299" s="205">
        <v>5</v>
      </c>
      <c r="G299" s="206">
        <f>'Lab Results - U.S.'!G82</f>
        <v>0</v>
      </c>
      <c r="H299" s="207">
        <f>(IF(AND(G299&gt;=$E299,G299&lt;=$F299),0,IF(G299=0,0,IF(G299&lt;$C299,0,IF(G299&gt;$D299,2,IF(G299&gt;=$C299,1,IF(G299&lt;=$D299,1)))))))</f>
        <v>0</v>
      </c>
      <c r="I299" s="206">
        <f>'Lab Results - U.S.'!H82</f>
        <v>0</v>
      </c>
      <c r="J299" s="207">
        <f>(IF(AND(I299&gt;=$E299,I299&lt;=$F299),0,IF(I299=0,0,IF(I299&lt;$C299,0,IF(I299&gt;$D299,2,IF(I299&gt;=$C299,1,IF(I299&lt;=$D299,1)))))))</f>
        <v>0</v>
      </c>
      <c r="K299" s="206">
        <f>'Lab Results - U.S.'!I82</f>
        <v>0</v>
      </c>
      <c r="L299" s="207">
        <f>(IF(AND(K299&gt;=$E299,K299&lt;=$F299),0,IF(K299=0,0,IF(K299&lt;$C299,0,IF(K299&gt;$D299,2,IF(K299&gt;=$C299,1,IF(K299&lt;=$D299,1)))))))</f>
        <v>0</v>
      </c>
      <c r="M299" s="206">
        <f>'Lab Results - U.S.'!J82</f>
        <v>0</v>
      </c>
      <c r="N299" s="207">
        <f>(IF(AND(M299&gt;=$E299,M299&lt;=$F299),0,IF(M299=0,0,IF(M299&lt;$C299,0,IF(M299&gt;$D299,2,IF(M299&gt;=$C299,1,IF(M299&lt;=$D299,1)))))))</f>
        <v>0</v>
      </c>
      <c r="O299" s="206">
        <f>'Lab Results - U.S.'!K82</f>
        <v>0</v>
      </c>
      <c r="P299" s="207">
        <f>(IF(AND(O299&gt;=$E299,O299&lt;=$F299),0,IF(O299=0,0,IF(O299&lt;$C299,0,IF(O299&gt;$D299,2,IF(O299&gt;=$C299,1,IF(O299&lt;=$D299,1)))))))</f>
        <v>0</v>
      </c>
      <c r="Q299" s="206">
        <f>'Lab Results - U.S.'!L82</f>
        <v>0</v>
      </c>
      <c r="R299" s="207">
        <f>(IF(AND(Q299&gt;=$E299,Q299&lt;=$F299),0,IF(Q299=0,0,IF(Q299&lt;$C299,0,IF(Q299&gt;$D299,2,IF(Q299&gt;=$C299,1,IF(Q299&lt;=$D299,1)))))))</f>
        <v>0</v>
      </c>
      <c r="S299" s="206">
        <f>'Lab Results - U.S.'!M82</f>
        <v>0</v>
      </c>
      <c r="T299" s="207">
        <f>(IF(AND(S299&gt;=$E299,S299&lt;=$F299),0,IF(S299=0,0,IF(S299&lt;$C299,0,IF(S299&gt;$D299,2,IF(S299&gt;=$C299,1,IF(S299&lt;=$D299,1)))))))</f>
        <v>0</v>
      </c>
      <c r="U299" s="206">
        <f>'Lab Results - U.S.'!N82</f>
        <v>0</v>
      </c>
      <c r="V299" s="207">
        <f>(IF(AND(U299&gt;=$E299,U299&lt;=$F299),0,IF(U299=0,0,IF(U299&lt;$C299,0,IF(U299&gt;$D299,2,IF(U299&gt;=$C299,1,IF(U299&lt;=$D299,1)))))))</f>
        <v>0</v>
      </c>
      <c r="W299" s="206">
        <f>'Lab Results - U.S.'!O82</f>
        <v>0</v>
      </c>
      <c r="X299" s="207">
        <f>(IF(AND(W299&gt;=$E299,W299&lt;=$F299),0,IF(W299=0,0,IF(W299&lt;$C299,0,IF(W299&gt;$D299,2,IF(W299&gt;=$C299,1,IF(W299&lt;=$D299,1)))))))</f>
        <v>0</v>
      </c>
      <c r="Y299" s="206">
        <f>'Lab Results - U.S.'!P82</f>
        <v>0</v>
      </c>
      <c r="Z299" s="207">
        <f>(IF(AND(Y299&gt;=$E299,Y299&lt;=$F299),0,IF(Y299=0,0,IF(Y299&lt;$C299,0,IF(Y299&gt;$D299,2,IF(Y299&gt;=$C299,1,IF(Y299&lt;=$D299,1)))))))</f>
        <v>0</v>
      </c>
      <c r="AA299" s="206">
        <f>'Lab Results - U.S.'!Q82</f>
        <v>0</v>
      </c>
      <c r="AB299" s="207">
        <f>(IF(AND(AA299&gt;=$E299,AA299&lt;=$F299),0,IF(AA299=0,0,IF(AA299&lt;$C299,0,IF(AA299&gt;$D299,2,IF(AA299&gt;=$C299,1,IF(AA299&lt;=$D299,1)))))))</f>
        <v>0</v>
      </c>
      <c r="AC299" s="206">
        <f>'Lab Results - U.S.'!R82</f>
        <v>0</v>
      </c>
      <c r="AD299" s="227">
        <f>(IF(AND(AC299&gt;=$E299,AC299&lt;=$F299),0,IF(AC299=0,0,IF(AC299&lt;$C299,0,IF(AC299&gt;$D299,2,IF(AC299&gt;=$C299,1,IF(AC299&lt;=$D299,1)))))))</f>
        <v>0</v>
      </c>
    </row>
    <row r="300" spans="1:30" ht="15.75" customHeight="1" x14ac:dyDescent="0.2">
      <c r="A300" s="226" t="s">
        <v>2274</v>
      </c>
      <c r="B300" s="204" t="s">
        <v>2275</v>
      </c>
      <c r="C300" s="205">
        <v>0.318</v>
      </c>
      <c r="D300" s="205">
        <v>4</v>
      </c>
      <c r="E300" s="205">
        <v>0.75</v>
      </c>
      <c r="F300" s="205">
        <v>1.25</v>
      </c>
      <c r="G300" s="206">
        <f>'Lab Results - U.S.'!G37</f>
        <v>0</v>
      </c>
      <c r="H300" s="206">
        <f>(IF(AND(G300&gt;=$E300,G300&lt;=$F300),0,IF(G300=0,0,IF(G300&lt;$C300,0,IF(G300&gt;$D300,2,IF(G300&gt;=$C300,1,IF(G300&lt;=$D300,1)))))))</f>
        <v>0</v>
      </c>
      <c r="I300" s="206">
        <f>'Lab Results - U.S.'!H37</f>
        <v>0</v>
      </c>
      <c r="J300" s="215">
        <f>(IF(AND(I300&gt;=$E300,I300&lt;=$F300),0,IF(I300=0,0,IF(I300&lt;$C300,0,IF(I300&gt;$D300,2,IF(I300&gt;=$C300,1,IF(I300&lt;=$D300,1)))))))</f>
        <v>0</v>
      </c>
      <c r="K300" s="206">
        <f>'Lab Results - U.S.'!I37</f>
        <v>0</v>
      </c>
      <c r="L300" s="215">
        <f>(IF(AND(K300&gt;=$E300,K300&lt;=$F300),0,IF(K300=0,0,IF(K300&lt;$C300,0,IF(K300&gt;$D300,2,IF(K300&gt;=$C300,1,IF(K300&lt;=$D300,1)))))))</f>
        <v>0</v>
      </c>
      <c r="M300" s="206">
        <f>'Lab Results - U.S.'!J37</f>
        <v>0</v>
      </c>
      <c r="N300" s="215">
        <f>(IF(AND(M300&gt;=$E300,M300&lt;=$F300),0,IF(M300=0,0,IF(M300&lt;$C300,0,IF(M300&gt;$D300,2,IF(M300&gt;=$C300,1,IF(M300&lt;=$D300,1)))))))</f>
        <v>0</v>
      </c>
      <c r="O300" s="206">
        <f>'Lab Results - U.S.'!K37</f>
        <v>0</v>
      </c>
      <c r="P300" s="215">
        <f>(IF(AND(O300&gt;=$E300,O300&lt;=$F300),0,IF(O300=0,0,IF(O300&lt;$C300,0,IF(O300&gt;$D300,2,IF(O300&gt;=$C300,1,IF(O300&lt;=$D300,1)))))))</f>
        <v>0</v>
      </c>
      <c r="Q300" s="206">
        <f>'Lab Results - U.S.'!L37</f>
        <v>0</v>
      </c>
      <c r="R300" s="215">
        <f>(IF(AND(Q300&gt;=$E300,Q300&lt;=$F300),0,IF(Q300=0,0,IF(Q300&lt;$C300,0,IF(Q300&gt;$D300,2,IF(Q300&gt;=$C300,1,IF(Q300&lt;=$D300,1)))))))</f>
        <v>0</v>
      </c>
      <c r="S300" s="206">
        <f>'Lab Results - U.S.'!M37</f>
        <v>0</v>
      </c>
      <c r="T300" s="215">
        <f>(IF(AND(S300&gt;=$E300,S300&lt;=$F300),0,IF(S300=0,0,IF(S300&lt;$C300,0,IF(S300&gt;$D300,2,IF(S300&gt;=$C300,1,IF(S300&lt;=$D300,1)))))))</f>
        <v>0</v>
      </c>
      <c r="U300" s="206">
        <f>'Lab Results - U.S.'!N37</f>
        <v>0</v>
      </c>
      <c r="V300" s="215">
        <f>(IF(AND(U300&gt;=$E300,U300&lt;=$F300),0,IF(U300=0,0,IF(U300&lt;$C300,0,IF(U300&gt;$D300,2,IF(U300&gt;=$C300,1,IF(U300&lt;=$D300,1)))))))</f>
        <v>0</v>
      </c>
      <c r="W300" s="206">
        <f>'Lab Results - U.S.'!O37</f>
        <v>0</v>
      </c>
      <c r="X300" s="215">
        <f>(IF(AND(W300&gt;=$E300,W300&lt;=$F300),0,IF(W300=0,0,IF(W300&lt;$C300,0,IF(W300&gt;$D300,2,IF(W300&gt;=$C300,1,IF(W300&lt;=$D300,1)))))))</f>
        <v>0</v>
      </c>
      <c r="Y300" s="206">
        <f>'Lab Results - U.S.'!P37</f>
        <v>0</v>
      </c>
      <c r="Z300" s="215">
        <f>(IF(AND(Y300&gt;=$E300,Y300&lt;=$F300),0,IF(Y300=0,0,IF(Y300&lt;$C300,0,IF(Y300&gt;$D300,2,IF(Y300&gt;=$C300,1,IF(Y300&lt;=$D300,1)))))))</f>
        <v>0</v>
      </c>
      <c r="AA300" s="206">
        <f>'Lab Results - U.S.'!Q37</f>
        <v>0</v>
      </c>
      <c r="AB300" s="215">
        <f>(IF(AND(AA300&gt;=$E300,AA300&lt;=$F300),0,IF(AA300=0,0,IF(AA300&lt;$C300,0,IF(AA300&gt;$D300,2,IF(AA300&gt;=$C300,1,IF(AA300&lt;=$D300,1)))))))</f>
        <v>0</v>
      </c>
      <c r="AC300" s="206">
        <f>'Lab Results - U.S.'!R37</f>
        <v>0</v>
      </c>
      <c r="AD300" s="232">
        <f>(IF(AND(AC300&gt;=$E300,AC300&lt;=$F300),0,IF(AC300=0,0,IF(AC300&lt;$C300,0,IF(AC300&gt;$D300,2,IF(AC300&gt;=$C300,1,IF(AC300&lt;=$D300,1)))))))</f>
        <v>0</v>
      </c>
    </row>
    <row r="301" spans="1:30" ht="15.75" customHeight="1" x14ac:dyDescent="0.2">
      <c r="A301" s="226" t="s">
        <v>2276</v>
      </c>
      <c r="B301" s="204" t="s">
        <v>2277</v>
      </c>
      <c r="C301" s="205">
        <v>35</v>
      </c>
      <c r="D301" s="205">
        <v>160</v>
      </c>
      <c r="E301" s="205">
        <v>50</v>
      </c>
      <c r="F301" s="205">
        <v>100</v>
      </c>
      <c r="G301" s="206">
        <f>'Lab Results - U.S.'!G34</f>
        <v>0</v>
      </c>
      <c r="H301" s="207">
        <f>(IF(AND(G301&gt;=$E301,G301&lt;=$F301),0,IF(G301=0,0,IF(G301&lt;$C301,0,IF(G301&gt;$D301,2,IF(G301&gt;=$C301,1,IF(G301&lt;=$D301,1)))))))</f>
        <v>0</v>
      </c>
      <c r="I301" s="206">
        <f>'Lab Results - U.S.'!H34</f>
        <v>0</v>
      </c>
      <c r="J301" s="207">
        <f>(IF(AND(I301&gt;=$E301,I301&lt;=$F301),0,IF(I301=0,0,IF(I301&lt;$C301,0,IF(I301&gt;$D301,2,IF(I301&gt;=$C301,1,IF(I301&lt;=$D301,1)))))))</f>
        <v>0</v>
      </c>
      <c r="K301" s="206">
        <f>'Lab Results - U.S.'!I34</f>
        <v>0</v>
      </c>
      <c r="L301" s="207">
        <f>(IF(AND(K301&gt;=$E301,K301&lt;=$F301),0,IF(K301=0,0,IF(K301&lt;$C301,0,IF(K301&gt;$D301,2,IF(K301&gt;=$C301,1,IF(K301&lt;=$D301,1)))))))</f>
        <v>0</v>
      </c>
      <c r="M301" s="206">
        <f>'Lab Results - U.S.'!J34</f>
        <v>0</v>
      </c>
      <c r="N301" s="207">
        <f>(IF(AND(M301&gt;=$E301,M301&lt;=$F301),0,IF(M301=0,0,IF(M301&lt;$C301,0,IF(M301&gt;$D301,2,IF(M301&gt;=$C301,1,IF(M301&lt;=$D301,1)))))))</f>
        <v>0</v>
      </c>
      <c r="O301" s="206">
        <f>'Lab Results - U.S.'!K34</f>
        <v>0</v>
      </c>
      <c r="P301" s="207">
        <f>(IF(AND(O301&gt;=$E301,O301&lt;=$F301),0,IF(O301=0,0,IF(O301&lt;$C301,0,IF(O301&gt;$D301,2,IF(O301&gt;=$C301,1,IF(O301&lt;=$D301,1)))))))</f>
        <v>0</v>
      </c>
      <c r="Q301" s="206">
        <f>'Lab Results - U.S.'!L34</f>
        <v>0</v>
      </c>
      <c r="R301" s="207">
        <f>(IF(AND(Q301&gt;=$E301,Q301&lt;=$F301),0,IF(Q301=0,0,IF(Q301&lt;$C301,0,IF(Q301&gt;$D301,2,IF(Q301&gt;=$C301,1,IF(Q301&lt;=$D301,1)))))))</f>
        <v>0</v>
      </c>
      <c r="S301" s="206">
        <f>'Lab Results - U.S.'!M34</f>
        <v>0</v>
      </c>
      <c r="T301" s="207">
        <f>(IF(AND(S301&gt;=$E301,S301&lt;=$F301),0,IF(S301=0,0,IF(S301&lt;$C301,0,IF(S301&gt;$D301,2,IF(S301&gt;=$C301,1,IF(S301&lt;=$D301,1)))))))</f>
        <v>0</v>
      </c>
      <c r="U301" s="206">
        <f>'Lab Results - U.S.'!N34</f>
        <v>0</v>
      </c>
      <c r="V301" s="207">
        <f>(IF(AND(U301&gt;=$E301,U301&lt;=$F301),0,IF(U301=0,0,IF(U301&lt;$C301,0,IF(U301&gt;$D301,2,IF(U301&gt;=$C301,1,IF(U301&lt;=$D301,1)))))))</f>
        <v>0</v>
      </c>
      <c r="W301" s="206">
        <f>'Lab Results - U.S.'!O34</f>
        <v>0</v>
      </c>
      <c r="X301" s="207">
        <f>(IF(AND(W301&gt;=$E301,W301&lt;=$F301),0,IF(W301=0,0,IF(W301&lt;$C301,0,IF(W301&gt;$D301,2,IF(W301&gt;=$C301,1,IF(W301&lt;=$D301,1)))))))</f>
        <v>0</v>
      </c>
      <c r="Y301" s="206">
        <f>'Lab Results - U.S.'!P34</f>
        <v>0</v>
      </c>
      <c r="Z301" s="207">
        <f>(IF(AND(Y301&gt;=$E301,Y301&lt;=$F301),0,IF(Y301=0,0,IF(Y301&lt;$C301,0,IF(Y301&gt;$D301,2,IF(Y301&gt;=$C301,1,IF(Y301&lt;=$D301,1)))))))</f>
        <v>0</v>
      </c>
      <c r="AA301" s="206">
        <f>'Lab Results - U.S.'!Q34</f>
        <v>0</v>
      </c>
      <c r="AB301" s="207">
        <f>(IF(AND(AA301&gt;=$E301,AA301&lt;=$F301),0,IF(AA301=0,0,IF(AA301&lt;$C301,0,IF(AA301&gt;$D301,2,IF(AA301&gt;=$C301,1,IF(AA301&lt;=$D301,1)))))))</f>
        <v>0</v>
      </c>
      <c r="AC301" s="206">
        <f>'Lab Results - U.S.'!R34</f>
        <v>0</v>
      </c>
      <c r="AD301" s="227">
        <f>(IF(AND(AC301&gt;=$E301,AC301&lt;=$F301),0,IF(AC301=0,0,IF(AC301&lt;$C301,0,IF(AC301&gt;$D301,2,IF(AC301&gt;=$C301,1,IF(AC301&lt;=$D301,1)))))))</f>
        <v>0</v>
      </c>
    </row>
    <row r="302" spans="1:30" ht="15.75" customHeight="1" x14ac:dyDescent="0.2">
      <c r="A302" s="222" t="s">
        <v>2278</v>
      </c>
      <c r="B302" s="198" t="s">
        <v>2279</v>
      </c>
      <c r="C302" s="199">
        <v>2.2999999999999998</v>
      </c>
      <c r="D302" s="199">
        <v>4.8</v>
      </c>
      <c r="E302" s="199">
        <v>3.5</v>
      </c>
      <c r="F302" s="199">
        <v>4</v>
      </c>
      <c r="G302" s="200">
        <f>'Lab Results - U.S.'!G21</f>
        <v>0</v>
      </c>
      <c r="H302" s="200">
        <f>(IF(G302&gt;=$E302,0,IF(G302=0,0,IF(G302&lt;$C302,2,IF(G302&gt;=$C302,1,IF(G302&lt;=$D302,1))))))</f>
        <v>0</v>
      </c>
      <c r="I302" s="200">
        <f>'Lab Results - U.S.'!H21</f>
        <v>0</v>
      </c>
      <c r="J302" s="200">
        <f>(IF(I302&gt;=$E302,0,IF(I302=0,0,IF(I302&lt;$C302,2,IF(I302&gt;=$C302,1,IF(I302&lt;=$D302,1))))))</f>
        <v>0</v>
      </c>
      <c r="K302" s="200">
        <f>'Lab Results - U.S.'!I21</f>
        <v>0</v>
      </c>
      <c r="L302" s="200">
        <f>(IF(K302&gt;=$E302,0,IF(K302=0,0,IF(K302&lt;$C302,2,IF(K302&gt;=$C302,1,IF(K302&lt;=$D302,1))))))</f>
        <v>0</v>
      </c>
      <c r="M302" s="200">
        <f>'Lab Results - U.S.'!J21</f>
        <v>0</v>
      </c>
      <c r="N302" s="200">
        <f>(IF(M302&gt;=$E302,0,IF(M302=0,0,IF(M302&lt;$C302,2,IF(M302&gt;=$C302,1,IF(M302&lt;=$D302,1))))))</f>
        <v>0</v>
      </c>
      <c r="O302" s="200">
        <f>'Lab Results - U.S.'!K21</f>
        <v>0</v>
      </c>
      <c r="P302" s="200">
        <f>(IF(O302&gt;=$E302,0,IF(O302=0,0,IF(O302&lt;$C302,2,IF(O302&gt;=$C302,1,IF(O302&lt;=$D302,1))))))</f>
        <v>0</v>
      </c>
      <c r="Q302" s="200">
        <f>'Lab Results - U.S.'!L21</f>
        <v>0</v>
      </c>
      <c r="R302" s="200">
        <f>(IF(Q302&gt;=$E302,0,IF(Q302=0,0,IF(Q302&lt;$C302,2,IF(Q302&gt;=$C302,1,IF(Q302&lt;=$D302,1))))))</f>
        <v>0</v>
      </c>
      <c r="S302" s="200">
        <f>'Lab Results - U.S.'!M21</f>
        <v>0</v>
      </c>
      <c r="T302" s="200">
        <f>(IF(S302&gt;=$E302,0,IF(S302=0,0,IF(S302&lt;$C302,2,IF(S302&gt;=$C302,1,IF(S302&lt;=$D302,1))))))</f>
        <v>0</v>
      </c>
      <c r="U302" s="200">
        <f>'Lab Results - U.S.'!N21</f>
        <v>0</v>
      </c>
      <c r="V302" s="200">
        <f>(IF(U302&gt;=$E302,0,IF(U302=0,0,IF(U302&lt;$C302,2,IF(U302&gt;=$C302,1,IF(U302&lt;=$D302,1))))))</f>
        <v>0</v>
      </c>
      <c r="W302" s="200">
        <f>'Lab Results - U.S.'!O21</f>
        <v>0</v>
      </c>
      <c r="X302" s="200">
        <f>(IF(W302&gt;=$E302,0,IF(W302=0,0,IF(W302&lt;$C302,2,IF(W302&gt;=$C302,1,IF(W302&lt;=$D302,1))))))</f>
        <v>0</v>
      </c>
      <c r="Y302" s="200">
        <f>'Lab Results - U.S.'!P21</f>
        <v>0</v>
      </c>
      <c r="Z302" s="200">
        <f>(IF(Y302&gt;=$E302,0,IF(Y302=0,0,IF(Y302&lt;$C302,2,IF(Y302&gt;=$C302,1,IF(Y302&lt;=$D302,1))))))</f>
        <v>0</v>
      </c>
      <c r="AA302" s="200">
        <f>'Lab Results - U.S.'!Q21</f>
        <v>0</v>
      </c>
      <c r="AB302" s="200">
        <f>(IF(AA302&gt;=$E302,0,IF(AA302=0,0,IF(AA302&lt;$C302,2,IF(AA302&gt;=$C302,1,IF(AA302&lt;=$D302,1))))))</f>
        <v>0</v>
      </c>
      <c r="AC302" s="200">
        <f>'Lab Results - U.S.'!R21</f>
        <v>0</v>
      </c>
      <c r="AD302" s="223">
        <f>(IF(AC302&gt;=$E302,0,IF(AC302=0,0,IF(AC302&lt;$C302,2,IF(AC302&gt;=$C302,1,IF(AC302&lt;=$D302,1))))))</f>
        <v>0</v>
      </c>
    </row>
    <row r="303" spans="1:30" ht="15.75" customHeight="1" x14ac:dyDescent="0.2">
      <c r="A303" s="222" t="s">
        <v>2280</v>
      </c>
      <c r="B303" s="198" t="s">
        <v>2281</v>
      </c>
      <c r="C303" s="199">
        <v>89</v>
      </c>
      <c r="D303" s="199">
        <v>215</v>
      </c>
      <c r="E303" s="199">
        <v>140</v>
      </c>
      <c r="F303" s="199">
        <v>180</v>
      </c>
      <c r="G303" s="200">
        <f>'Lab Results - U.S.'!G28</f>
        <v>0</v>
      </c>
      <c r="H303" s="200">
        <f>(IF(AND(G303&gt;=$E303,G303&lt;=$F303),0,IF(G303=0,0,IF(G303&gt;$D303,2,IF(G303&gt;=$C303,1,IF(G303&lt;=$D303,1))))))</f>
        <v>0</v>
      </c>
      <c r="I303" s="200">
        <f>'Lab Results - U.S.'!H28</f>
        <v>0</v>
      </c>
      <c r="J303" s="200">
        <f>(IF(AND(I303&gt;=$E303,I303&lt;=$F303),0,IF(I303=0,0,IF(I303&gt;$D303,2,IF(I303&gt;=$C303,1,IF(I303&lt;=$D303,1))))))</f>
        <v>0</v>
      </c>
      <c r="K303" s="200">
        <f>'Lab Results - U.S.'!I28</f>
        <v>0</v>
      </c>
      <c r="L303" s="200">
        <f>(IF(AND(K303&gt;=$E303,K303&lt;=$F303),0,IF(K303=0,0,IF(K303&gt;$D303,2,IF(K303&gt;=$C303,1,IF(K303&lt;=$D303,1))))))</f>
        <v>0</v>
      </c>
      <c r="M303" s="200">
        <f>'Lab Results - U.S.'!J28</f>
        <v>0</v>
      </c>
      <c r="N303" s="200">
        <f>(IF(AND(M303&gt;=$E303,M303&lt;=$F303),0,IF(M303=0,0,IF(M303&gt;$D303,2,IF(M303&gt;=$C303,1,IF(M303&lt;=$D303,1))))))</f>
        <v>0</v>
      </c>
      <c r="O303" s="200">
        <f>'Lab Results - U.S.'!K28</f>
        <v>0</v>
      </c>
      <c r="P303" s="200">
        <f>(IF(AND(O303&gt;=$E303,O303&lt;=$F303),0,IF(O303=0,0,IF(O303&gt;$D303,2,IF(O303&gt;=$C303,1,IF(O303&lt;=$D303,1))))))</f>
        <v>0</v>
      </c>
      <c r="Q303" s="200">
        <f>'Lab Results - U.S.'!L28</f>
        <v>0</v>
      </c>
      <c r="R303" s="200">
        <f>(IF(AND(Q303&gt;=$E303,Q303&lt;=$F303),0,IF(Q303=0,0,IF(Q303&gt;$D303,2,IF(Q303&gt;=$C303,1,IF(Q303&lt;=$D303,1))))))</f>
        <v>0</v>
      </c>
      <c r="S303" s="200">
        <f>'Lab Results - U.S.'!M28</f>
        <v>0</v>
      </c>
      <c r="T303" s="200">
        <f>(IF(AND(S303&gt;=$E303,S303&lt;=$F303),0,IF(S303=0,0,IF(S303&gt;$D303,2,IF(S303&gt;=$C303,1,IF(S303&lt;=$D303,1))))))</f>
        <v>0</v>
      </c>
      <c r="U303" s="200">
        <f>'Lab Results - U.S.'!N28</f>
        <v>0</v>
      </c>
      <c r="V303" s="200">
        <f>(IF(AND(U303&gt;=$E303,U303&lt;=$F303),0,IF(U303=0,0,IF(U303&gt;$D303,2,IF(U303&gt;=$C303,1,IF(U303&lt;=$D303,1))))))</f>
        <v>0</v>
      </c>
      <c r="W303" s="200">
        <f>'Lab Results - U.S.'!O28</f>
        <v>0</v>
      </c>
      <c r="X303" s="200">
        <f>(IF(AND(W303&gt;=$E303,W303&lt;=$F303),0,IF(W303=0,0,IF(W303&gt;$D303,2,IF(W303&gt;=$C303,1,IF(W303&lt;=$D303,1))))))</f>
        <v>0</v>
      </c>
      <c r="Y303" s="200">
        <f>'Lab Results - U.S.'!P28</f>
        <v>0</v>
      </c>
      <c r="Z303" s="200">
        <f>(IF(AND(Y303&gt;=$E303,Y303&lt;=$F303),0,IF(Y303=0,0,IF(Y303&gt;$D303,2,IF(Y303&gt;=$C303,1,IF(Y303&lt;=$D303,1))))))</f>
        <v>0</v>
      </c>
      <c r="AA303" s="200">
        <f>'Lab Results - U.S.'!Q28</f>
        <v>0</v>
      </c>
      <c r="AB303" s="200">
        <f>(IF(AND(AA303&gt;=$E303,AA303&lt;=$F303),0,IF(AA303=0,0,IF(AA303&gt;$D303,2,IF(AA303&gt;=$C303,1,IF(AA303&lt;=$D303,1))))))</f>
        <v>0</v>
      </c>
      <c r="AC303" s="200">
        <f>'Lab Results - U.S.'!R28</f>
        <v>0</v>
      </c>
      <c r="AD303" s="223">
        <f>(IF(AND(AC303&gt;=$E303,AC303&lt;=$F303),0,IF(AC303=0,0,IF(AC303&gt;$D303,2,IF(AC303&gt;=$C303,1,IF(AC303&lt;=$D303,1))))))</f>
        <v>0</v>
      </c>
    </row>
    <row r="304" spans="1:30" ht="15.75" customHeight="1" x14ac:dyDescent="0.2">
      <c r="A304" s="226" t="s">
        <v>2282</v>
      </c>
      <c r="B304" s="204" t="s">
        <v>2283</v>
      </c>
      <c r="C304" s="205">
        <v>0.1</v>
      </c>
      <c r="D304" s="205">
        <v>200</v>
      </c>
      <c r="E304" s="205">
        <v>150</v>
      </c>
      <c r="F304" s="205">
        <v>200</v>
      </c>
      <c r="G304" s="206">
        <f>'Lab Results - U.S.'!G33</f>
        <v>0</v>
      </c>
      <c r="H304" s="207">
        <f>(IF(AND(G304&gt;=$E304,G304&lt;=$F304),0,IF(G304=0,0,IF(G304&lt;$C304,0,IF(G304&gt;$D304,2,IF(G304&gt;=$C304,1,IF(G304&lt;=$D304,1)))))))</f>
        <v>0</v>
      </c>
      <c r="I304" s="206">
        <f>'Lab Results - U.S.'!H33</f>
        <v>0</v>
      </c>
      <c r="J304" s="207">
        <f>(IF(AND(I304&gt;=$E304,I304&lt;=$F304),0,IF(I304=0,0,IF(I304&lt;$C304,0,IF(I304&gt;$D304,2,IF(I304&gt;=$C304,1,IF(I304&lt;=$D304,1)))))))</f>
        <v>0</v>
      </c>
      <c r="K304" s="206">
        <f>'Lab Results - U.S.'!I33</f>
        <v>0</v>
      </c>
      <c r="L304" s="207">
        <f>(IF(AND(K304&gt;=$E304,K304&lt;=$F304),0,IF(K304=0,0,IF(K304&lt;$C304,0,IF(K304&gt;$D304,2,IF(K304&gt;=$C304,1,IF(K304&lt;=$D304,1)))))))</f>
        <v>0</v>
      </c>
      <c r="M304" s="206">
        <f>'Lab Results - U.S.'!J33</f>
        <v>0</v>
      </c>
      <c r="N304" s="207">
        <f>(IF(AND(M304&gt;=$E304,M304&lt;=$F304),0,IF(M304=0,0,IF(M304&lt;$C304,0,IF(M304&gt;$D304,2,IF(M304&gt;=$C304,1,IF(M304&lt;=$D304,1)))))))</f>
        <v>0</v>
      </c>
      <c r="O304" s="206">
        <f>'Lab Results - U.S.'!K33</f>
        <v>0</v>
      </c>
      <c r="P304" s="207">
        <f>(IF(AND(O304&gt;=$E304,O304&lt;=$F304),0,IF(O304=0,0,IF(O304&lt;$C304,0,IF(O304&gt;$D304,2,IF(O304&gt;=$C304,1,IF(O304&lt;=$D304,1)))))))</f>
        <v>0</v>
      </c>
      <c r="Q304" s="206">
        <f>'Lab Results - U.S.'!L33</f>
        <v>0</v>
      </c>
      <c r="R304" s="207">
        <f>(IF(AND(Q304&gt;=$E304,Q304&lt;=$F304),0,IF(Q304=0,0,IF(Q304&lt;$C304,0,IF(Q304&gt;$D304,2,IF(Q304&gt;=$C304,1,IF(Q304&lt;=$D304,1)))))))</f>
        <v>0</v>
      </c>
      <c r="S304" s="206">
        <f>'Lab Results - U.S.'!M33</f>
        <v>0</v>
      </c>
      <c r="T304" s="207">
        <f>(IF(AND(S304&gt;=$E304,S304&lt;=$F304),0,IF(S304=0,0,IF(S304&lt;$C304,0,IF(S304&gt;$D304,2,IF(S304&gt;=$C304,1,IF(S304&lt;=$D304,1)))))))</f>
        <v>0</v>
      </c>
      <c r="U304" s="206">
        <f>'Lab Results - U.S.'!N33</f>
        <v>0</v>
      </c>
      <c r="V304" s="207">
        <f>(IF(AND(U304&gt;=$E304,U304&lt;=$F304),0,IF(U304=0,0,IF(U304&lt;$C304,0,IF(U304&gt;$D304,2,IF(U304&gt;=$C304,1,IF(U304&lt;=$D304,1)))))))</f>
        <v>0</v>
      </c>
      <c r="W304" s="206">
        <f>'Lab Results - U.S.'!O33</f>
        <v>0</v>
      </c>
      <c r="X304" s="207">
        <f>(IF(AND(W304&gt;=$E304,W304&lt;=$F304),0,IF(W304=0,0,IF(W304&lt;$C304,0,IF(W304&gt;$D304,2,IF(W304&gt;=$C304,1,IF(W304&lt;=$D304,1)))))))</f>
        <v>0</v>
      </c>
      <c r="Y304" s="206">
        <f>'Lab Results - U.S.'!P33</f>
        <v>0</v>
      </c>
      <c r="Z304" s="207">
        <f>(IF(AND(Y304&gt;=$E304,Y304&lt;=$F304),0,IF(Y304=0,0,IF(Y304&lt;$C304,0,IF(Y304&gt;$D304,2,IF(Y304&gt;=$C304,1,IF(Y304&lt;=$D304,1)))))))</f>
        <v>0</v>
      </c>
      <c r="AA304" s="206">
        <f>'Lab Results - U.S.'!Q33</f>
        <v>0</v>
      </c>
      <c r="AB304" s="207">
        <f>(IF(AND(AA304&gt;=$E304,AA304&lt;=$F304),0,IF(AA304=0,0,IF(AA304&lt;$C304,0,IF(AA304&gt;$D304,2,IF(AA304&gt;=$C304,1,IF(AA304&lt;=$D304,1)))))))</f>
        <v>0</v>
      </c>
      <c r="AC304" s="206">
        <f>'Lab Results - U.S.'!R33</f>
        <v>0</v>
      </c>
      <c r="AD304" s="227">
        <f>(IF(AND(AC304&gt;=$E304,AC304&lt;=$F304),0,IF(AC304=0,0,IF(AC304&lt;$C304,0,IF(AC304&gt;$D304,2,IF(AC304&gt;=$C304,1,IF(AC304&lt;=$D304,1)))))))</f>
        <v>0</v>
      </c>
    </row>
    <row r="305" spans="1:30" ht="15.75" customHeight="1" x14ac:dyDescent="0.2">
      <c r="A305" s="226" t="s">
        <v>2284</v>
      </c>
      <c r="B305" s="204" t="s">
        <v>2285</v>
      </c>
      <c r="C305" s="205">
        <v>1</v>
      </c>
      <c r="D305" s="205">
        <v>130</v>
      </c>
      <c r="E305" s="205">
        <v>10</v>
      </c>
      <c r="F305" s="205">
        <v>99</v>
      </c>
      <c r="G305" s="206">
        <f>'Lab Results - U.S.'!G36</f>
        <v>0</v>
      </c>
      <c r="H305" s="207">
        <f>(IF(AND(G305&gt;=$E305,G305&lt;=$F305),0,IF(G305=0,0,IF(G305&lt;$C305,0,IF(G305&gt;$D305,2,IF(G305&gt;=$C305,1,IF(G305&lt;=$D305,1)))))))</f>
        <v>0</v>
      </c>
      <c r="I305" s="206">
        <f>'Lab Results - U.S.'!H36</f>
        <v>0</v>
      </c>
      <c r="J305" s="207">
        <f>(IF(AND(I305&gt;=$E305,I305&lt;=$F305),0,IF(I305=0,0,IF(I305&lt;$C305,0,IF(I305&gt;$D305,2,IF(I305&gt;=$C305,1,IF(I305&lt;=$D305,1)))))))</f>
        <v>0</v>
      </c>
      <c r="K305" s="206">
        <f>'Lab Results - U.S.'!I36</f>
        <v>0</v>
      </c>
      <c r="L305" s="207">
        <f>(IF(AND(K305&gt;=$E305,K305&lt;=$F305),0,IF(K305=0,0,IF(K305&lt;$C305,0,IF(K305&gt;$D305,2,IF(K305&gt;=$C305,1,IF(K305&lt;=$D305,1)))))))</f>
        <v>0</v>
      </c>
      <c r="M305" s="206">
        <f>'Lab Results - U.S.'!J36</f>
        <v>0</v>
      </c>
      <c r="N305" s="207">
        <f>(IF(AND(M305&gt;=$E305,M305&lt;=$F305),0,IF(M305=0,0,IF(M305&lt;$C305,0,IF(M305&gt;$D305,2,IF(M305&gt;=$C305,1,IF(M305&lt;=$D305,1)))))))</f>
        <v>0</v>
      </c>
      <c r="O305" s="206">
        <f>'Lab Results - U.S.'!K36</f>
        <v>0</v>
      </c>
      <c r="P305" s="207">
        <f>(IF(AND(O305&gt;=$E305,O305&lt;=$F305),0,IF(O305=0,0,IF(O305&lt;$C305,0,IF(O305&gt;$D305,2,IF(O305&gt;=$C305,1,IF(O305&lt;=$D305,1)))))))</f>
        <v>0</v>
      </c>
      <c r="Q305" s="206">
        <f>'Lab Results - U.S.'!L36</f>
        <v>0</v>
      </c>
      <c r="R305" s="207">
        <f>(IF(AND(Q305&gt;=$E305,Q305&lt;=$F305),0,IF(Q305=0,0,IF(Q305&lt;$C305,0,IF(Q305&gt;$D305,2,IF(Q305&gt;=$C305,1,IF(Q305&lt;=$D305,1)))))))</f>
        <v>0</v>
      </c>
      <c r="S305" s="206">
        <f>'Lab Results - U.S.'!M36</f>
        <v>0</v>
      </c>
      <c r="T305" s="207">
        <f>(IF(AND(S305&gt;=$E305,S305&lt;=$F305),0,IF(S305=0,0,IF(S305&lt;$C305,0,IF(S305&gt;$D305,2,IF(S305&gt;=$C305,1,IF(S305&lt;=$D305,1)))))))</f>
        <v>0</v>
      </c>
      <c r="U305" s="206">
        <f>'Lab Results - U.S.'!N36</f>
        <v>0</v>
      </c>
      <c r="V305" s="207">
        <f>(IF(AND(U305&gt;=$E305,U305&lt;=$F305),0,IF(U305=0,0,IF(U305&lt;$C305,0,IF(U305&gt;$D305,2,IF(U305&gt;=$C305,1,IF(U305&lt;=$D305,1)))))))</f>
        <v>0</v>
      </c>
      <c r="W305" s="206">
        <f>'Lab Results - U.S.'!O36</f>
        <v>0</v>
      </c>
      <c r="X305" s="207">
        <f>(IF(AND(W305&gt;=$E305,W305&lt;=$F305),0,IF(W305=0,0,IF(W305&lt;$C305,0,IF(W305&gt;$D305,2,IF(W305&gt;=$C305,1,IF(W305&lt;=$D305,1)))))))</f>
        <v>0</v>
      </c>
      <c r="Y305" s="206">
        <f>'Lab Results - U.S.'!P36</f>
        <v>0</v>
      </c>
      <c r="Z305" s="207">
        <f>(IF(AND(Y305&gt;=$E305,Y305&lt;=$F305),0,IF(Y305=0,0,IF(Y305&lt;$C305,0,IF(Y305&gt;$D305,2,IF(Y305&gt;=$C305,1,IF(Y305&lt;=$D305,1)))))))</f>
        <v>0</v>
      </c>
      <c r="AA305" s="206">
        <f>'Lab Results - U.S.'!Q36</f>
        <v>0</v>
      </c>
      <c r="AB305" s="207">
        <f>(IF(AND(AA305&gt;=$E305,AA305&lt;=$F305),0,IF(AA305=0,0,IF(AA305&lt;$C305,0,IF(AA305&gt;$D305,2,IF(AA305&gt;=$C305,1,IF(AA305&lt;=$D305,1)))))))</f>
        <v>0</v>
      </c>
      <c r="AC305" s="206">
        <f>'Lab Results - U.S.'!R36</f>
        <v>0</v>
      </c>
      <c r="AD305" s="227">
        <f>(IF(AND(AC305&gt;=$E305,AC305&lt;=$F305),0,IF(AC305=0,0,IF(AC305&lt;$C305,0,IF(AC305&gt;$D305,2,IF(AC305&gt;=$C305,1,IF(AC305&lt;=$D305,1)))))))</f>
        <v>0</v>
      </c>
    </row>
    <row r="306" spans="1:30" ht="16.5" customHeight="1" x14ac:dyDescent="0.2">
      <c r="A306" s="222" t="s">
        <v>2286</v>
      </c>
      <c r="B306" s="198" t="s">
        <v>2287</v>
      </c>
      <c r="C306" s="199">
        <v>40</v>
      </c>
      <c r="D306" s="199">
        <v>110</v>
      </c>
      <c r="E306" s="199">
        <v>55</v>
      </c>
      <c r="F306" s="199">
        <v>110</v>
      </c>
      <c r="G306" s="200">
        <f>'Lab Results - U.S.'!G35</f>
        <v>0</v>
      </c>
      <c r="H306" s="200">
        <f>(IF(G306&gt;=$E306,0,IF(G306=0,0,IF(G306&lt;$C306,2,IF(G306&gt;=$C306,1,IF(G306&lt;=$D306,1))))))</f>
        <v>0</v>
      </c>
      <c r="I306" s="200">
        <f>'Lab Results - U.S.'!H35</f>
        <v>0</v>
      </c>
      <c r="J306" s="200">
        <f>(IF(I306&gt;=$E306,0,IF(I306=0,0,IF(I306&lt;$C306,2,IF(I306&gt;=$C306,1,IF(I306&lt;=$D306,1))))))</f>
        <v>0</v>
      </c>
      <c r="K306" s="200">
        <f>'Lab Results - U.S.'!I35</f>
        <v>0</v>
      </c>
      <c r="L306" s="200">
        <f>(IF(K306&gt;=$E306,0,IF(K306=0,0,IF(K306&lt;$C306,2,IF(K306&gt;=$C306,1,IF(K306&lt;=$D306,1))))))</f>
        <v>0</v>
      </c>
      <c r="M306" s="200">
        <f>'Lab Results - U.S.'!J35</f>
        <v>0</v>
      </c>
      <c r="N306" s="200">
        <f>(IF(M306&gt;=$E306,0,IF(M306=0,0,IF(M306&lt;$C306,2,IF(M306&gt;=$C306,1,IF(M306&lt;=$D306,1))))))</f>
        <v>0</v>
      </c>
      <c r="O306" s="200">
        <f>'Lab Results - U.S.'!K35</f>
        <v>0</v>
      </c>
      <c r="P306" s="200">
        <f>(IF(O306&gt;=$E306,0,IF(O306=0,0,IF(O306&lt;$C306,2,IF(O306&gt;=$C306,1,IF(O306&lt;=$D306,1))))))</f>
        <v>0</v>
      </c>
      <c r="Q306" s="200">
        <f>'Lab Results - U.S.'!L35</f>
        <v>0</v>
      </c>
      <c r="R306" s="200">
        <f>(IF(Q306&gt;=$E306,0,IF(Q306=0,0,IF(Q306&lt;$C306,2,IF(Q306&gt;=$C306,1,IF(Q306&lt;=$D306,1))))))</f>
        <v>0</v>
      </c>
      <c r="S306" s="200">
        <f>'Lab Results - U.S.'!M35</f>
        <v>0</v>
      </c>
      <c r="T306" s="200">
        <f>(IF(S306&gt;=$E306,0,IF(S306=0,0,IF(S306&lt;$C306,2,IF(S306&gt;=$C306,1,IF(S306&lt;=$D306,1))))))</f>
        <v>0</v>
      </c>
      <c r="U306" s="200">
        <f>'Lab Results - U.S.'!N35</f>
        <v>0</v>
      </c>
      <c r="V306" s="200">
        <f>(IF(U306&gt;=$E306,0,IF(U306=0,0,IF(U306&lt;$C306,2,IF(U306&gt;=$C306,1,IF(U306&lt;=$D306,1))))))</f>
        <v>0</v>
      </c>
      <c r="W306" s="200">
        <f>'Lab Results - U.S.'!O35</f>
        <v>0</v>
      </c>
      <c r="X306" s="200">
        <f>(IF(W306&gt;=$E306,0,IF(W306=0,0,IF(W306&lt;$C306,2,IF(W306&gt;=$C306,1,IF(W306&lt;=$D306,1))))))</f>
        <v>0</v>
      </c>
      <c r="Y306" s="200">
        <f>'Lab Results - U.S.'!P35</f>
        <v>0</v>
      </c>
      <c r="Z306" s="200">
        <f>(IF(Y306&gt;=$E306,0,IF(Y306=0,0,IF(Y306&lt;$C306,2,IF(Y306&gt;=$C306,1,IF(Y306&lt;=$D306,1))))))</f>
        <v>0</v>
      </c>
      <c r="AA306" s="200">
        <f>'Lab Results - U.S.'!Q35</f>
        <v>0</v>
      </c>
      <c r="AB306" s="200">
        <f>(IF(AA306&gt;=$E306,0,IF(AA306=0,0,IF(AA306&lt;$C306,2,IF(AA306&gt;=$C306,1,IF(AA306&lt;=$D306,1))))))</f>
        <v>0</v>
      </c>
      <c r="AC306" s="200">
        <f>'Lab Results - U.S.'!R35</f>
        <v>0</v>
      </c>
      <c r="AD306" s="223">
        <f>(IF(AC306&gt;=$E306,0,IF(AC306=0,0,IF(AC306&lt;$C306,2,IF(AC306&gt;=$C306,1,IF(AC306&lt;=$D306,1))))))</f>
        <v>0</v>
      </c>
    </row>
    <row r="307" spans="1:30" ht="15" customHeight="1" x14ac:dyDescent="0.2">
      <c r="A307" s="676" t="s">
        <v>2288</v>
      </c>
      <c r="B307" s="541"/>
      <c r="C307" s="541"/>
      <c r="D307" s="541"/>
      <c r="E307" s="541"/>
      <c r="F307" s="541"/>
      <c r="G307" s="145"/>
      <c r="H307" s="145">
        <f>SUM(H298:H306)/(COUNT(H298:H306)*2)*100</f>
        <v>0</v>
      </c>
      <c r="I307" s="145"/>
      <c r="J307" s="145">
        <f>SUM(J298:J306)/(COUNT(J298:J306)*2)*100</f>
        <v>0</v>
      </c>
      <c r="K307" s="145"/>
      <c r="L307" s="145">
        <f>SUM(L298:L306)/(COUNT(L298:L306)*2)*100</f>
        <v>0</v>
      </c>
      <c r="M307" s="145"/>
      <c r="N307" s="145">
        <f>SUM(N298:N306)/(COUNT(N298:N306)*2)*100</f>
        <v>0</v>
      </c>
      <c r="O307" s="145"/>
      <c r="P307" s="145">
        <f>SUM(P298:P306)/(COUNT(P298:P306)*2)*100</f>
        <v>0</v>
      </c>
      <c r="Q307" s="145"/>
      <c r="R307" s="145">
        <f>SUM(R298:R306)/(COUNT(R298:R306)*2)*100</f>
        <v>0</v>
      </c>
      <c r="S307" s="145"/>
      <c r="T307" s="145">
        <f>SUM(T298:T306)/(COUNT(T298:T306)*2)*100</f>
        <v>0</v>
      </c>
      <c r="U307" s="145"/>
      <c r="V307" s="145">
        <f>SUM(V298:V306)/(COUNT(V298:V306)*2)*100</f>
        <v>0</v>
      </c>
      <c r="W307" s="145"/>
      <c r="X307" s="145">
        <f>SUM(X298:X306)/(COUNT(X298:X306)*2)*100</f>
        <v>0</v>
      </c>
      <c r="Y307" s="145"/>
      <c r="Z307" s="145">
        <f>SUM(Z298:Z306)/(COUNT(Z298:Z306)*2)*100</f>
        <v>0</v>
      </c>
      <c r="AA307" s="145"/>
      <c r="AB307" s="145">
        <f>SUM(AB298:AB306)/(COUNT(AB298:AB306)*2)*100</f>
        <v>0</v>
      </c>
      <c r="AC307" s="145"/>
      <c r="AD307" s="149">
        <f>SUM(AD298:AD306)/(COUNT(AD298:AD306)*2)*100</f>
        <v>0</v>
      </c>
    </row>
    <row r="308" spans="1:30" ht="15" customHeight="1" x14ac:dyDescent="0.2">
      <c r="A308" s="676" t="s">
        <v>2289</v>
      </c>
      <c r="B308" s="541"/>
      <c r="C308" s="541"/>
      <c r="D308" s="541"/>
      <c r="E308" s="541"/>
      <c r="F308" s="541"/>
      <c r="G308" s="145"/>
      <c r="H308" s="145">
        <f>SUMIF(H298:H306,1,H298:H306)/(COUNT(H298:H306)*1)*100</f>
        <v>0</v>
      </c>
      <c r="I308" s="145"/>
      <c r="J308" s="145">
        <f>SUMIF(J298:J306,1,J298:J306)/(COUNT(J298:J306)*1)*100</f>
        <v>0</v>
      </c>
      <c r="K308" s="145"/>
      <c r="L308" s="145">
        <f>SUMIF(L298:L306,1,L298:L306)/(COUNT(L298:L306)*1)*100</f>
        <v>0</v>
      </c>
      <c r="M308" s="145"/>
      <c r="N308" s="145">
        <f>SUMIF(N298:N306,1,N298:N306)/(COUNT(N298:N306)*1)*100</f>
        <v>0</v>
      </c>
      <c r="O308" s="145"/>
      <c r="P308" s="145">
        <f>SUMIF(P298:P306,1,P298:P306)/(COUNT(P298:P306)*1)*100</f>
        <v>0</v>
      </c>
      <c r="Q308" s="145"/>
      <c r="R308" s="145">
        <f>SUMIF(R298:R306,1,R298:R306)/(COUNT(R298:R306)*1)*100</f>
        <v>0</v>
      </c>
      <c r="S308" s="145"/>
      <c r="T308" s="145">
        <f>SUMIF(T298:T306,1,T298:T306)/(COUNT(T298:T306)*1)*100</f>
        <v>0</v>
      </c>
      <c r="U308" s="145"/>
      <c r="V308" s="145">
        <f>SUMIF(V298:V306,1,V298:V306)/(COUNT(V298:V306)*1)*100</f>
        <v>0</v>
      </c>
      <c r="W308" s="145"/>
      <c r="X308" s="145">
        <f>SUMIF(X298:X306,1,X298:X306)/(COUNT(X298:X306)*1)*100</f>
        <v>0</v>
      </c>
      <c r="Y308" s="145"/>
      <c r="Z308" s="145">
        <f>SUMIF(Z298:Z306,1,Z298:Z306)/(COUNT(Z298:Z306)*1)*100</f>
        <v>0</v>
      </c>
      <c r="AA308" s="145"/>
      <c r="AB308" s="145">
        <f>SUMIF(AB298:AB306,1,AB298:AB306)/(COUNT(AB298:AB306)*1)*100</f>
        <v>0</v>
      </c>
      <c r="AC308" s="145"/>
      <c r="AD308" s="149">
        <f>SUMIF(AD298:AD306,1,AD298:AD306)/(COUNT(AD298:AD306)*1)*100</f>
        <v>0</v>
      </c>
    </row>
    <row r="309" spans="1:30" ht="15" customHeight="1" x14ac:dyDescent="0.2">
      <c r="A309" s="676" t="s">
        <v>2290</v>
      </c>
      <c r="B309" s="541"/>
      <c r="C309" s="541"/>
      <c r="D309" s="541"/>
      <c r="E309" s="541"/>
      <c r="F309" s="541"/>
      <c r="G309" s="145"/>
      <c r="H309" s="145">
        <f>SUMIF(H298:H306,2,H298:H306)/(COUNT(H298:H306)*2)*100</f>
        <v>0</v>
      </c>
      <c r="I309" s="145"/>
      <c r="J309" s="145">
        <f>SUMIF(J298:J306,2,J298:J306)/(COUNT(J298:J306)*2)*100</f>
        <v>0</v>
      </c>
      <c r="K309" s="145"/>
      <c r="L309" s="145">
        <f>SUMIF(L298:L306,2,L298:L306)/(COUNT(L298:L306)*2)*100</f>
        <v>0</v>
      </c>
      <c r="M309" s="145"/>
      <c r="N309" s="145">
        <f>SUMIF(N298:N306,2,N298:N306)/(COUNT(N298:N306)*2)*100</f>
        <v>0</v>
      </c>
      <c r="O309" s="145"/>
      <c r="P309" s="145">
        <f>SUMIF(P298:P306,2,P298:P306)/(COUNT(P298:P306)*2)*100</f>
        <v>0</v>
      </c>
      <c r="Q309" s="145"/>
      <c r="R309" s="145">
        <f>SUMIF(R298:R306,2,R298:R306)/(COUNT(R298:R306)*2)*100</f>
        <v>0</v>
      </c>
      <c r="S309" s="145"/>
      <c r="T309" s="145">
        <f>SUMIF(T298:T306,2,T298:T306)/(COUNT(T298:T306)*2)*100</f>
        <v>0</v>
      </c>
      <c r="U309" s="145"/>
      <c r="V309" s="145">
        <f>SUMIF(V298:V306,2,V298:V306)/(COUNT(V298:V306)*2)*100</f>
        <v>0</v>
      </c>
      <c r="W309" s="145"/>
      <c r="X309" s="145">
        <f>SUMIF(X298:X306,2,X298:X306)/(COUNT(X298:X306)*2)*100</f>
        <v>0</v>
      </c>
      <c r="Y309" s="145"/>
      <c r="Z309" s="145">
        <f>SUMIF(Z298:Z306,2,Z298:Z306)/(COUNT(Z298:Z306)*2)*100</f>
        <v>0</v>
      </c>
      <c r="AA309" s="145"/>
      <c r="AB309" s="145">
        <f>SUMIF(AB298:AB306,2,AB298:AB306)/(COUNT(AB298:AB306)*2)*100</f>
        <v>0</v>
      </c>
      <c r="AC309" s="145"/>
      <c r="AD309" s="149">
        <f>SUMIF(AD298:AD306,2,AD298:AD306)/(COUNT(AD298:AD306)*2)*100</f>
        <v>0</v>
      </c>
    </row>
    <row r="310" spans="1:30" ht="15.75" customHeight="1" x14ac:dyDescent="0.2">
      <c r="A310" s="674" t="s">
        <v>2291</v>
      </c>
      <c r="B310" s="541"/>
      <c r="C310" s="541"/>
      <c r="D310" s="541"/>
      <c r="E310" s="541"/>
      <c r="F310" s="541"/>
      <c r="G310" s="541"/>
      <c r="H310" s="541"/>
      <c r="I310" s="541"/>
      <c r="J310" s="541"/>
      <c r="K310" s="541"/>
      <c r="L310" s="541"/>
      <c r="M310" s="541"/>
      <c r="N310" s="541"/>
      <c r="O310" s="541"/>
      <c r="P310" s="541"/>
      <c r="Q310" s="541"/>
      <c r="R310" s="541"/>
      <c r="S310" s="541"/>
      <c r="T310" s="541"/>
      <c r="U310" s="541"/>
      <c r="V310" s="541"/>
      <c r="W310" s="541"/>
      <c r="X310" s="541"/>
      <c r="Y310" s="541"/>
      <c r="Z310" s="541"/>
      <c r="AA310" s="541"/>
      <c r="AB310" s="541"/>
      <c r="AC310" s="541"/>
      <c r="AD310" s="635"/>
    </row>
    <row r="311" spans="1:30" ht="15.75" customHeight="1" x14ac:dyDescent="0.2">
      <c r="A311" s="226" t="s">
        <v>2292</v>
      </c>
      <c r="B311" s="204" t="s">
        <v>2293</v>
      </c>
      <c r="C311" s="205">
        <v>0.1</v>
      </c>
      <c r="D311" s="205">
        <v>200</v>
      </c>
      <c r="E311" s="205">
        <v>150</v>
      </c>
      <c r="F311" s="205">
        <v>200</v>
      </c>
      <c r="G311" s="206">
        <f>'Lab Results - U.S.'!G33</f>
        <v>0</v>
      </c>
      <c r="H311" s="207">
        <f>(IF(AND(G311&gt;=$E311,G311&lt;=$F311),0,IF(G311=0,0,IF(G311&lt;$C311,0,IF(G311&gt;$D311,2,IF(G311&gt;=$C311,1,IF(G311&lt;=$D311,1)))))))</f>
        <v>0</v>
      </c>
      <c r="I311" s="206">
        <f>'Lab Results - U.S.'!H33</f>
        <v>0</v>
      </c>
      <c r="J311" s="207">
        <f>(IF(AND(I311&gt;=$E311,I311&lt;=$F311),0,IF(I311=0,0,IF(I311&lt;$C311,0,IF(I311&gt;$D311,2,IF(I311&gt;=$C311,1,IF(I311&lt;=$D311,1)))))))</f>
        <v>0</v>
      </c>
      <c r="K311" s="206">
        <f>'Lab Results - U.S.'!I33</f>
        <v>0</v>
      </c>
      <c r="L311" s="207">
        <f>(IF(AND(K311&gt;=$E311,K311&lt;=$F311),0,IF(K311=0,0,IF(K311&lt;$C311,0,IF(K311&gt;$D311,2,IF(K311&gt;=$C311,1,IF(K311&lt;=$D311,1)))))))</f>
        <v>0</v>
      </c>
      <c r="M311" s="206">
        <f>'Lab Results - U.S.'!J33</f>
        <v>0</v>
      </c>
      <c r="N311" s="207">
        <f>(IF(AND(M311&gt;=$E311,M311&lt;=$F311),0,IF(M311=0,0,IF(M311&lt;$C311,0,IF(M311&gt;$D311,2,IF(M311&gt;=$C311,1,IF(M311&lt;=$D311,1)))))))</f>
        <v>0</v>
      </c>
      <c r="O311" s="206">
        <f>'Lab Results - U.S.'!K33</f>
        <v>0</v>
      </c>
      <c r="P311" s="207">
        <f>(IF(AND(O311&gt;=$E311,O311&lt;=$F311),0,IF(O311=0,0,IF(O311&lt;$C311,0,IF(O311&gt;$D311,2,IF(O311&gt;=$C311,1,IF(O311&lt;=$D311,1)))))))</f>
        <v>0</v>
      </c>
      <c r="Q311" s="206">
        <f>'Lab Results - U.S.'!L33</f>
        <v>0</v>
      </c>
      <c r="R311" s="207">
        <f>(IF(AND(Q311&gt;=$E311,Q311&lt;=$F311),0,IF(Q311=0,0,IF(Q311&lt;$C311,0,IF(Q311&gt;$D311,2,IF(Q311&gt;=$C311,1,IF(Q311&lt;=$D311,1)))))))</f>
        <v>0</v>
      </c>
      <c r="S311" s="206">
        <f>'Lab Results - U.S.'!M33</f>
        <v>0</v>
      </c>
      <c r="T311" s="207">
        <f>(IF(AND(S311&gt;=$E311,S311&lt;=$F311),0,IF(S311=0,0,IF(S311&lt;$C311,0,IF(S311&gt;$D311,2,IF(S311&gt;=$C311,1,IF(S311&lt;=$D311,1)))))))</f>
        <v>0</v>
      </c>
      <c r="U311" s="206">
        <f>'Lab Results - U.S.'!N33</f>
        <v>0</v>
      </c>
      <c r="V311" s="207">
        <f>(IF(AND(U311&gt;=$E311,U311&lt;=$F311),0,IF(U311=0,0,IF(U311&lt;$C311,0,IF(U311&gt;$D311,2,IF(U311&gt;=$C311,1,IF(U311&lt;=$D311,1)))))))</f>
        <v>0</v>
      </c>
      <c r="W311" s="206">
        <f>'Lab Results - U.S.'!O33</f>
        <v>0</v>
      </c>
      <c r="X311" s="207">
        <f>(IF(AND(W311&gt;=$E311,W311&lt;=$F311),0,IF(W311=0,0,IF(W311&lt;$C311,0,IF(W311&gt;$D311,2,IF(W311&gt;=$C311,1,IF(W311&lt;=$D311,1)))))))</f>
        <v>0</v>
      </c>
      <c r="Y311" s="206">
        <f>'Lab Results - U.S.'!P33</f>
        <v>0</v>
      </c>
      <c r="Z311" s="207">
        <f>(IF(AND(Y311&gt;=$E311,Y311&lt;=$F311),0,IF(Y311=0,0,IF(Y311&lt;$C311,0,IF(Y311&gt;$D311,2,IF(Y311&gt;=$C311,1,IF(Y311&lt;=$D311,1)))))))</f>
        <v>0</v>
      </c>
      <c r="AA311" s="206">
        <f>'Lab Results - U.S.'!Q33</f>
        <v>0</v>
      </c>
      <c r="AB311" s="207">
        <f>(IF(AND(AA311&gt;=$E311,AA311&lt;=$F311),0,IF(AA311=0,0,IF(AA311&lt;$C311,0,IF(AA311&gt;$D311,2,IF(AA311&gt;=$C311,1,IF(AA311&lt;=$D311,1)))))))</f>
        <v>0</v>
      </c>
      <c r="AC311" s="206">
        <f>'Lab Results - U.S.'!R33</f>
        <v>0</v>
      </c>
      <c r="AD311" s="227">
        <f>(IF(AND(AC311&gt;=$E311,AC311&lt;=$F311),0,IF(AC311=0,0,IF(AC311&lt;$C311,0,IF(AC311&gt;$D311,2,IF(AC311&gt;=$C311,1,IF(AC311&lt;=$D311,1)))))))</f>
        <v>0</v>
      </c>
    </row>
    <row r="312" spans="1:30" ht="15.75" customHeight="1" x14ac:dyDescent="0.2">
      <c r="A312" s="226" t="s">
        <v>2294</v>
      </c>
      <c r="B312" s="204" t="s">
        <v>2295</v>
      </c>
      <c r="C312" s="205">
        <v>1</v>
      </c>
      <c r="D312" s="205">
        <v>130</v>
      </c>
      <c r="E312" s="205">
        <v>10</v>
      </c>
      <c r="F312" s="205">
        <v>99</v>
      </c>
      <c r="G312" s="206">
        <f>'Lab Results - U.S.'!G36</f>
        <v>0</v>
      </c>
      <c r="H312" s="207">
        <f>(IF(AND(G312&gt;=$E312,G312&lt;=$F312),0,IF(G312=0,0,IF(G312&lt;$C312,0,IF(G312&gt;$D312,2,IF(G312&gt;=$C312,1,IF(G312&lt;=$D312,1)))))))</f>
        <v>0</v>
      </c>
      <c r="I312" s="206">
        <f>'Lab Results - U.S.'!H36</f>
        <v>0</v>
      </c>
      <c r="J312" s="207">
        <f>(IF(AND(I312&gt;=$E312,I312&lt;=$F312),0,IF(I312=0,0,IF(I312&lt;$C312,0,IF(I312&gt;$D312,2,IF(I312&gt;=$C312,1,IF(I312&lt;=$D312,1)))))))</f>
        <v>0</v>
      </c>
      <c r="K312" s="206">
        <f>'Lab Results - U.S.'!I36</f>
        <v>0</v>
      </c>
      <c r="L312" s="207">
        <f>(IF(AND(K312&gt;=$E312,K312&lt;=$F312),0,IF(K312=0,0,IF(K312&lt;$C312,0,IF(K312&gt;$D312,2,IF(K312&gt;=$C312,1,IF(K312&lt;=$D312,1)))))))</f>
        <v>0</v>
      </c>
      <c r="M312" s="206">
        <f>'Lab Results - U.S.'!J36</f>
        <v>0</v>
      </c>
      <c r="N312" s="207">
        <f>(IF(AND(M312&gt;=$E312,M312&lt;=$F312),0,IF(M312=0,0,IF(M312&lt;$C312,0,IF(M312&gt;$D312,2,IF(M312&gt;=$C312,1,IF(M312&lt;=$D312,1)))))))</f>
        <v>0</v>
      </c>
      <c r="O312" s="206">
        <f>'Lab Results - U.S.'!K36</f>
        <v>0</v>
      </c>
      <c r="P312" s="207">
        <f>(IF(AND(O312&gt;=$E312,O312&lt;=$F312),0,IF(O312=0,0,IF(O312&lt;$C312,0,IF(O312&gt;$D312,2,IF(O312&gt;=$C312,1,IF(O312&lt;=$D312,1)))))))</f>
        <v>0</v>
      </c>
      <c r="Q312" s="206">
        <f>'Lab Results - U.S.'!L36</f>
        <v>0</v>
      </c>
      <c r="R312" s="207">
        <f>(IF(AND(Q312&gt;=$E312,Q312&lt;=$F312),0,IF(Q312=0,0,IF(Q312&lt;$C312,0,IF(Q312&gt;$D312,2,IF(Q312&gt;=$C312,1,IF(Q312&lt;=$D312,1)))))))</f>
        <v>0</v>
      </c>
      <c r="S312" s="206">
        <f>'Lab Results - U.S.'!M36</f>
        <v>0</v>
      </c>
      <c r="T312" s="207">
        <f>(IF(AND(S312&gt;=$E312,S312&lt;=$F312),0,IF(S312=0,0,IF(S312&lt;$C312,0,IF(S312&gt;$D312,2,IF(S312&gt;=$C312,1,IF(S312&lt;=$D312,1)))))))</f>
        <v>0</v>
      </c>
      <c r="U312" s="206">
        <f>'Lab Results - U.S.'!N36</f>
        <v>0</v>
      </c>
      <c r="V312" s="207">
        <f>(IF(AND(U312&gt;=$E312,U312&lt;=$F312),0,IF(U312=0,0,IF(U312&lt;$C312,0,IF(U312&gt;$D312,2,IF(U312&gt;=$C312,1,IF(U312&lt;=$D312,1)))))))</f>
        <v>0</v>
      </c>
      <c r="W312" s="206">
        <f>'Lab Results - U.S.'!O36</f>
        <v>0</v>
      </c>
      <c r="X312" s="207">
        <f>(IF(AND(W312&gt;=$E312,W312&lt;=$F312),0,IF(W312=0,0,IF(W312&lt;$C312,0,IF(W312&gt;$D312,2,IF(W312&gt;=$C312,1,IF(W312&lt;=$D312,1)))))))</f>
        <v>0</v>
      </c>
      <c r="Y312" s="206">
        <f>'Lab Results - U.S.'!P36</f>
        <v>0</v>
      </c>
      <c r="Z312" s="207">
        <f>(IF(AND(Y312&gt;=$E312,Y312&lt;=$F312),0,IF(Y312=0,0,IF(Y312&lt;$C312,0,IF(Y312&gt;$D312,2,IF(Y312&gt;=$C312,1,IF(Y312&lt;=$D312,1)))))))</f>
        <v>0</v>
      </c>
      <c r="AA312" s="206">
        <f>'Lab Results - U.S.'!Q36</f>
        <v>0</v>
      </c>
      <c r="AB312" s="207">
        <f>(IF(AND(AA312&gt;=$E312,AA312&lt;=$F312),0,IF(AA312=0,0,IF(AA312&lt;$C312,0,IF(AA312&gt;$D312,2,IF(AA312&gt;=$C312,1,IF(AA312&lt;=$D312,1)))))))</f>
        <v>0</v>
      </c>
      <c r="AC312" s="206">
        <f>'Lab Results - U.S.'!R36</f>
        <v>0</v>
      </c>
      <c r="AD312" s="227">
        <f>(IF(AND(AC312&gt;=$E312,AC312&lt;=$F312),0,IF(AC312=0,0,IF(AC312&lt;$C312,0,IF(AC312&gt;$D312,2,IF(AC312&gt;=$C312,1,IF(AC312&lt;=$D312,1)))))))</f>
        <v>0</v>
      </c>
    </row>
    <row r="313" spans="1:30" ht="15.75" customHeight="1" x14ac:dyDescent="0.2">
      <c r="A313" s="226" t="s">
        <v>2296</v>
      </c>
      <c r="B313" s="204" t="s">
        <v>2297</v>
      </c>
      <c r="C313" s="205">
        <v>40</v>
      </c>
      <c r="D313" s="205">
        <v>110</v>
      </c>
      <c r="E313" s="205">
        <v>55</v>
      </c>
      <c r="F313" s="205">
        <v>110</v>
      </c>
      <c r="G313" s="206">
        <f>'Lab Results - U.S.'!G35</f>
        <v>0</v>
      </c>
      <c r="H313" s="207">
        <f>(IF(AND(G313&gt;=$E313,G313&lt;=$F313),0,IF(G313=0,0,IF(G313&lt;$C313,0,IF(G313&gt;$D313,2,IF(G313&gt;=$C313,1,IF(G313&lt;=$D313,1)))))))</f>
        <v>0</v>
      </c>
      <c r="I313" s="206">
        <f>'Lab Results - U.S.'!H35</f>
        <v>0</v>
      </c>
      <c r="J313" s="207">
        <f>(IF(AND(I313&gt;=$E313,I313&lt;=$F313),0,IF(I313=0,0,IF(I313&lt;$C313,0,IF(I313&gt;$D313,2,IF(I313&gt;=$C313,1,IF(I313&lt;=$D313,1)))))))</f>
        <v>0</v>
      </c>
      <c r="K313" s="206">
        <f>'Lab Results - U.S.'!I35</f>
        <v>0</v>
      </c>
      <c r="L313" s="207">
        <f>(IF(AND(K313&gt;=$E313,K313&lt;=$F313),0,IF(K313=0,0,IF(K313&lt;$C313,0,IF(K313&gt;$D313,2,IF(K313&gt;=$C313,1,IF(K313&lt;=$D313,1)))))))</f>
        <v>0</v>
      </c>
      <c r="M313" s="206">
        <f>'Lab Results - U.S.'!J35</f>
        <v>0</v>
      </c>
      <c r="N313" s="207">
        <f>(IF(AND(M313&gt;=$E313,M313&lt;=$F313),0,IF(M313=0,0,IF(M313&lt;$C313,0,IF(M313&gt;$D313,2,IF(M313&gt;=$C313,1,IF(M313&lt;=$D313,1)))))))</f>
        <v>0</v>
      </c>
      <c r="O313" s="206">
        <f>'Lab Results - U.S.'!K35</f>
        <v>0</v>
      </c>
      <c r="P313" s="207">
        <f>(IF(AND(O313&gt;=$E313,O313&lt;=$F313),0,IF(O313=0,0,IF(O313&lt;$C313,0,IF(O313&gt;$D313,2,IF(O313&gt;=$C313,1,IF(O313&lt;=$D313,1)))))))</f>
        <v>0</v>
      </c>
      <c r="Q313" s="206">
        <f>'Lab Results - U.S.'!L35</f>
        <v>0</v>
      </c>
      <c r="R313" s="207">
        <f>(IF(AND(Q313&gt;=$E313,Q313&lt;=$F313),0,IF(Q313=0,0,IF(Q313&lt;$C313,0,IF(Q313&gt;$D313,2,IF(Q313&gt;=$C313,1,IF(Q313&lt;=$D313,1)))))))</f>
        <v>0</v>
      </c>
      <c r="S313" s="206">
        <f>'Lab Results - U.S.'!M35</f>
        <v>0</v>
      </c>
      <c r="T313" s="207">
        <f>(IF(AND(S313&gt;=$E313,S313&lt;=$F313),0,IF(S313=0,0,IF(S313&lt;$C313,0,IF(S313&gt;$D313,2,IF(S313&gt;=$C313,1,IF(S313&lt;=$D313,1)))))))</f>
        <v>0</v>
      </c>
      <c r="U313" s="206">
        <f>'Lab Results - U.S.'!N35</f>
        <v>0</v>
      </c>
      <c r="V313" s="207">
        <f>(IF(AND(U313&gt;=$E313,U313&lt;=$F313),0,IF(U313=0,0,IF(U313&lt;$C313,0,IF(U313&gt;$D313,2,IF(U313&gt;=$C313,1,IF(U313&lt;=$D313,1)))))))</f>
        <v>0</v>
      </c>
      <c r="W313" s="206">
        <f>'Lab Results - U.S.'!O35</f>
        <v>0</v>
      </c>
      <c r="X313" s="207">
        <f>(IF(AND(W313&gt;=$E313,W313&lt;=$F313),0,IF(W313=0,0,IF(W313&lt;$C313,0,IF(W313&gt;$D313,2,IF(W313&gt;=$C313,1,IF(W313&lt;=$D313,1)))))))</f>
        <v>0</v>
      </c>
      <c r="Y313" s="206">
        <f>'Lab Results - U.S.'!P35</f>
        <v>0</v>
      </c>
      <c r="Z313" s="207">
        <f>(IF(AND(Y313&gt;=$E313,Y313&lt;=$F313),0,IF(Y313=0,0,IF(Y313&lt;$C313,0,IF(Y313&gt;$D313,2,IF(Y313&gt;=$C313,1,IF(Y313&lt;=$D313,1)))))))</f>
        <v>0</v>
      </c>
      <c r="AA313" s="206">
        <f>'Lab Results - U.S.'!Q35</f>
        <v>0</v>
      </c>
      <c r="AB313" s="207">
        <f>(IF(AND(AA313&gt;=$E313,AA313&lt;=$F313),0,IF(AA313=0,0,IF(AA313&lt;$C313,0,IF(AA313&gt;$D313,2,IF(AA313&gt;=$C313,1,IF(AA313&lt;=$D313,1)))))))</f>
        <v>0</v>
      </c>
      <c r="AC313" s="206">
        <f>'Lab Results - U.S.'!R35</f>
        <v>0</v>
      </c>
      <c r="AD313" s="227">
        <f>(IF(AND(AC313&gt;=$E313,AC313&lt;=$F313),0,IF(AC313=0,0,IF(AC313&lt;$C313,0,IF(AC313&gt;$D313,2,IF(AC313&gt;=$C313,1,IF(AC313&lt;=$D313,1)))))))</f>
        <v>0</v>
      </c>
    </row>
    <row r="314" spans="1:30" ht="15.75" customHeight="1" x14ac:dyDescent="0.2">
      <c r="A314" s="226" t="s">
        <v>2298</v>
      </c>
      <c r="B314" s="204" t="s">
        <v>2299</v>
      </c>
      <c r="C314" s="205">
        <v>0.3</v>
      </c>
      <c r="D314" s="205">
        <v>5.7</v>
      </c>
      <c r="E314" s="205">
        <v>1.5</v>
      </c>
      <c r="F314" s="205">
        <v>3</v>
      </c>
      <c r="G314" s="206">
        <f>'Lab Results - U.S.'!G39</f>
        <v>0</v>
      </c>
      <c r="H314" s="207">
        <f>(IF(AND(G314&gt;=$E314,G314&lt;=$F314),0,IF(G314=0,0,IF(G314&lt;$C314,0,IF(G314&gt;$D314,2,IF(G314&gt;=$C314,1,IF(G314&lt;=$D314,1)))))))</f>
        <v>0</v>
      </c>
      <c r="I314" s="206">
        <f>'Lab Results - U.S.'!H39</f>
        <v>0</v>
      </c>
      <c r="J314" s="207">
        <f>(IF(AND(I314&gt;=$E314,I314&lt;=$F314),0,IF(I314=0,0,IF(I314&lt;$C314,0,IF(I314&gt;$D314,2,IF(I314&gt;=$C314,1,IF(I314&lt;=$D314,1)))))))</f>
        <v>0</v>
      </c>
      <c r="K314" s="206">
        <f>'Lab Results - U.S.'!I39</f>
        <v>0</v>
      </c>
      <c r="L314" s="207">
        <f>(IF(AND(K314&gt;=$E314,K314&lt;=$F314),0,IF(K314=0,0,IF(K314&lt;$C314,0,IF(K314&gt;$D314,2,IF(K314&gt;=$C314,1,IF(K314&lt;=$D314,1)))))))</f>
        <v>0</v>
      </c>
      <c r="M314" s="206">
        <f>'Lab Results - U.S.'!J39</f>
        <v>0</v>
      </c>
      <c r="N314" s="207">
        <f>(IF(AND(M314&gt;=$E314,M314&lt;=$F314),0,IF(M314=0,0,IF(M314&lt;$C314,0,IF(M314&gt;$D314,2,IF(M314&gt;=$C314,1,IF(M314&lt;=$D314,1)))))))</f>
        <v>0</v>
      </c>
      <c r="O314" s="206">
        <f>'Lab Results - U.S.'!K39</f>
        <v>0</v>
      </c>
      <c r="P314" s="207">
        <f>(IF(AND(O314&gt;=$E314,O314&lt;=$F314),0,IF(O314=0,0,IF(O314&lt;$C314,0,IF(O314&gt;$D314,2,IF(O314&gt;=$C314,1,IF(O314&lt;=$D314,1)))))))</f>
        <v>0</v>
      </c>
      <c r="Q314" s="206">
        <f>'Lab Results - U.S.'!L39</f>
        <v>0</v>
      </c>
      <c r="R314" s="207">
        <f>(IF(AND(Q314&gt;=$E314,Q314&lt;=$F314),0,IF(Q314=0,0,IF(Q314&lt;$C314,0,IF(Q314&gt;$D314,2,IF(Q314&gt;=$C314,1,IF(Q314&lt;=$D314,1)))))))</f>
        <v>0</v>
      </c>
      <c r="S314" s="206">
        <f>'Lab Results - U.S.'!M39</f>
        <v>0</v>
      </c>
      <c r="T314" s="207">
        <f>(IF(AND(S314&gt;=$E314,S314&lt;=$F314),0,IF(S314=0,0,IF(S314&lt;$C314,0,IF(S314&gt;$D314,2,IF(S314&gt;=$C314,1,IF(S314&lt;=$D314,1)))))))</f>
        <v>0</v>
      </c>
      <c r="U314" s="206">
        <f>'Lab Results - U.S.'!N39</f>
        <v>0</v>
      </c>
      <c r="V314" s="207">
        <f>(IF(AND(U314&gt;=$E314,U314&lt;=$F314),0,IF(U314=0,0,IF(U314&lt;$C314,0,IF(U314&gt;$D314,2,IF(U314&gt;=$C314,1,IF(U314&lt;=$D314,1)))))))</f>
        <v>0</v>
      </c>
      <c r="W314" s="206">
        <f>'Lab Results - U.S.'!O39</f>
        <v>0</v>
      </c>
      <c r="X314" s="207">
        <f>(IF(AND(W314&gt;=$E314,W314&lt;=$F314),0,IF(W314=0,0,IF(W314&lt;$C314,0,IF(W314&gt;$D314,2,IF(W314&gt;=$C314,1,IF(W314&lt;=$D314,1)))))))</f>
        <v>0</v>
      </c>
      <c r="Y314" s="206">
        <f>'Lab Results - U.S.'!P39</f>
        <v>0</v>
      </c>
      <c r="Z314" s="207">
        <f>(IF(AND(Y314&gt;=$E314,Y314&lt;=$F314),0,IF(Y314=0,0,IF(Y314&lt;$C314,0,IF(Y314&gt;$D314,2,IF(Y314&gt;=$C314,1,IF(Y314&lt;=$D314,1)))))))</f>
        <v>0</v>
      </c>
      <c r="AA314" s="206">
        <f>'Lab Results - U.S.'!Q39</f>
        <v>0</v>
      </c>
      <c r="AB314" s="207">
        <f>(IF(AND(AA314&gt;=$E314,AA314&lt;=$F314),0,IF(AA314=0,0,IF(AA314&lt;$C314,0,IF(AA314&gt;$D314,2,IF(AA314&gt;=$C314,1,IF(AA314&lt;=$D314,1)))))))</f>
        <v>0</v>
      </c>
      <c r="AC314" s="206">
        <f>'Lab Results - U.S.'!R39</f>
        <v>0</v>
      </c>
      <c r="AD314" s="227">
        <f>(IF(AND(AC314&gt;=$E314,AC314&lt;=$F314),0,IF(AC314=0,0,IF(AC314&lt;$C314,0,IF(AC314&gt;$D314,2,IF(AC314&gt;=$C314,1,IF(AC314&lt;=$D314,1)))))))</f>
        <v>0</v>
      </c>
    </row>
    <row r="315" spans="1:30" ht="15.75" customHeight="1" x14ac:dyDescent="0.2">
      <c r="A315" s="222" t="s">
        <v>2300</v>
      </c>
      <c r="B315" s="198" t="s">
        <v>2301</v>
      </c>
      <c r="C315" s="199">
        <v>4.5</v>
      </c>
      <c r="D315" s="199">
        <v>12.5</v>
      </c>
      <c r="E315" s="199">
        <v>6</v>
      </c>
      <c r="F315" s="199">
        <v>12</v>
      </c>
      <c r="G315" s="200">
        <f>'Lab Results - U.S.'!G40</f>
        <v>0</v>
      </c>
      <c r="H315" s="200">
        <f>(IF(G315&gt;=$E315,0,IF(G315=0,0,IF(G315&lt;$C315,2,IF(G315&gt;=$C315,1,IF(G315&lt;=$D315,1))))))</f>
        <v>0</v>
      </c>
      <c r="I315" s="200">
        <f>'Lab Results - U.S.'!H40</f>
        <v>0</v>
      </c>
      <c r="J315" s="200">
        <f>(IF(I315&gt;=$E315,0,IF(I315=0,0,IF(I315&lt;$C315,2,IF(I315&gt;=$C315,1,IF(I315&lt;=$D315,1))))))</f>
        <v>0</v>
      </c>
      <c r="K315" s="200">
        <f>'Lab Results - U.S.'!I40</f>
        <v>0</v>
      </c>
      <c r="L315" s="200">
        <f>(IF(K315&gt;=$E315,0,IF(K315=0,0,IF(K315&lt;$C315,2,IF(K315&gt;=$C315,1,IF(K315&lt;=$D315,1))))))</f>
        <v>0</v>
      </c>
      <c r="M315" s="200">
        <f>'Lab Results - U.S.'!J40</f>
        <v>0</v>
      </c>
      <c r="N315" s="200">
        <f>(IF(M315&gt;=$E315,0,IF(M315=0,0,IF(M315&lt;$C315,2,IF(M315&gt;=$C315,1,IF(M315&lt;=$D315,1))))))</f>
        <v>0</v>
      </c>
      <c r="O315" s="200">
        <f>'Lab Results - U.S.'!K40</f>
        <v>0</v>
      </c>
      <c r="P315" s="200">
        <f>(IF(O315&gt;=$E315,0,IF(O315=0,0,IF(O315&lt;$C315,2,IF(O315&gt;=$C315,1,IF(O315&lt;=$D315,1))))))</f>
        <v>0</v>
      </c>
      <c r="Q315" s="200">
        <f>'Lab Results - U.S.'!L40</f>
        <v>0</v>
      </c>
      <c r="R315" s="200">
        <f>(IF(Q315&gt;=$E315,0,IF(Q315=0,0,IF(Q315&lt;$C315,2,IF(Q315&gt;=$C315,1,IF(Q315&lt;=$D315,1))))))</f>
        <v>0</v>
      </c>
      <c r="S315" s="200">
        <f>'Lab Results - U.S.'!M40</f>
        <v>0</v>
      </c>
      <c r="T315" s="200">
        <f>(IF(S315&gt;=$E315,0,IF(S315=0,0,IF(S315&lt;$C315,2,IF(S315&gt;=$C315,1,IF(S315&lt;=$D315,1))))))</f>
        <v>0</v>
      </c>
      <c r="U315" s="200">
        <f>'Lab Results - U.S.'!N40</f>
        <v>0</v>
      </c>
      <c r="V315" s="200">
        <f>(IF(U315&gt;=$E315,0,IF(U315=0,0,IF(U315&lt;$C315,2,IF(U315&gt;=$C315,1,IF(U315&lt;=$D315,1))))))</f>
        <v>0</v>
      </c>
      <c r="W315" s="200">
        <f>'Lab Results - U.S.'!O40</f>
        <v>0</v>
      </c>
      <c r="X315" s="200">
        <f>(IF(W315&gt;=$E315,0,IF(W315=0,0,IF(W315&lt;$C315,2,IF(W315&gt;=$C315,1,IF(W315&lt;=$D315,1))))))</f>
        <v>0</v>
      </c>
      <c r="Y315" s="200">
        <f>'Lab Results - U.S.'!P40</f>
        <v>0</v>
      </c>
      <c r="Z315" s="200">
        <f>(IF(Y315&gt;=$E315,0,IF(Y315=0,0,IF(Y315&lt;$C315,2,IF(Y315&gt;=$C315,1,IF(Y315&lt;=$D315,1))))))</f>
        <v>0</v>
      </c>
      <c r="AA315" s="200">
        <f>'Lab Results - U.S.'!Q40</f>
        <v>0</v>
      </c>
      <c r="AB315" s="200">
        <f>(IF(AA315&gt;=$E315,0,IF(AA315=0,0,IF(AA315&lt;$C315,2,IF(AA315&gt;=$C315,1,IF(AA315&lt;=$D315,1))))))</f>
        <v>0</v>
      </c>
      <c r="AC315" s="200">
        <f>'Lab Results - U.S.'!R40</f>
        <v>0</v>
      </c>
      <c r="AD315" s="223">
        <f>(IF(AC315&gt;=$E315,0,IF(AC315=0,0,IF(AC315&lt;$C315,2,IF(AC315&gt;=$C315,1,IF(AC315&lt;=$D315,1))))))</f>
        <v>0</v>
      </c>
    </row>
    <row r="316" spans="1:30" ht="15.75" customHeight="1" x14ac:dyDescent="0.2">
      <c r="A316" s="222" t="s">
        <v>2302</v>
      </c>
      <c r="B316" s="198" t="s">
        <v>2303</v>
      </c>
      <c r="C316" s="199">
        <v>27</v>
      </c>
      <c r="D316" s="199">
        <v>37</v>
      </c>
      <c r="E316" s="199">
        <v>28</v>
      </c>
      <c r="F316" s="199">
        <v>38</v>
      </c>
      <c r="G316" s="200">
        <f>'Lab Results - U.S.'!G41</f>
        <v>0</v>
      </c>
      <c r="H316" s="200">
        <f>(IF(G316&gt;=$E316,0,IF(G316=0,0,IF(G316&lt;$C316,2,IF(G316&gt;=$C316,1,IF(G316&lt;=$D316,1))))))</f>
        <v>0</v>
      </c>
      <c r="I316" s="200">
        <f>'Lab Results - U.S.'!H41</f>
        <v>0</v>
      </c>
      <c r="J316" s="200">
        <f>(IF(I316&gt;=$E316,0,IF(I316=0,0,IF(I316&lt;$C316,2,IF(I316&gt;=$C316,1,IF(I316&lt;=$D316,1))))))</f>
        <v>0</v>
      </c>
      <c r="K316" s="200">
        <f>'Lab Results - U.S.'!I41</f>
        <v>0</v>
      </c>
      <c r="L316" s="200">
        <f>(IF(K316&gt;=$E316,0,IF(K316=0,0,IF(K316&lt;$C316,2,IF(K316&gt;=$C316,1,IF(K316&lt;=$D316,1))))))</f>
        <v>0</v>
      </c>
      <c r="M316" s="200">
        <f>'Lab Results - U.S.'!J41</f>
        <v>0</v>
      </c>
      <c r="N316" s="200">
        <f>(IF(M316&gt;=$E316,0,IF(M316=0,0,IF(M316&lt;$C316,2,IF(M316&gt;=$C316,1,IF(M316&lt;=$D316,1))))))</f>
        <v>0</v>
      </c>
      <c r="O316" s="200">
        <f>'Lab Results - U.S.'!K41</f>
        <v>0</v>
      </c>
      <c r="P316" s="200">
        <f>(IF(O316&gt;=$E316,0,IF(O316=0,0,IF(O316&lt;$C316,2,IF(O316&gt;=$C316,1,IF(O316&lt;=$D316,1))))))</f>
        <v>0</v>
      </c>
      <c r="Q316" s="200">
        <f>'Lab Results - U.S.'!L41</f>
        <v>0</v>
      </c>
      <c r="R316" s="200">
        <f>(IF(Q316&gt;=$E316,0,IF(Q316=0,0,IF(Q316&lt;$C316,2,IF(Q316&gt;=$C316,1,IF(Q316&lt;=$D316,1))))))</f>
        <v>0</v>
      </c>
      <c r="S316" s="200">
        <f>'Lab Results - U.S.'!M41</f>
        <v>0</v>
      </c>
      <c r="T316" s="200">
        <f>(IF(S316&gt;=$E316,0,IF(S316=0,0,IF(S316&lt;$C316,2,IF(S316&gt;=$C316,1,IF(S316&lt;=$D316,1))))))</f>
        <v>0</v>
      </c>
      <c r="U316" s="200">
        <f>'Lab Results - U.S.'!N41</f>
        <v>0</v>
      </c>
      <c r="V316" s="200">
        <f>(IF(U316&gt;=$E316,0,IF(U316=0,0,IF(U316&lt;$C316,2,IF(U316&gt;=$C316,1,IF(U316&lt;=$D316,1))))))</f>
        <v>0</v>
      </c>
      <c r="W316" s="200">
        <f>'Lab Results - U.S.'!O41</f>
        <v>0</v>
      </c>
      <c r="X316" s="200">
        <f>(IF(W316&gt;=$E316,0,IF(W316=0,0,IF(W316&lt;$C316,2,IF(W316&gt;=$C316,1,IF(W316&lt;=$D316,1))))))</f>
        <v>0</v>
      </c>
      <c r="Y316" s="200">
        <f>'Lab Results - U.S.'!P41</f>
        <v>0</v>
      </c>
      <c r="Z316" s="200">
        <f>(IF(Y316&gt;=$E316,0,IF(Y316=0,0,IF(Y316&lt;$C316,2,IF(Y316&gt;=$C316,1,IF(Y316&lt;=$D316,1))))))</f>
        <v>0</v>
      </c>
      <c r="AA316" s="200">
        <f>'Lab Results - U.S.'!Q41</f>
        <v>0</v>
      </c>
      <c r="AB316" s="200">
        <f>(IF(AA316&gt;=$E316,0,IF(AA316=0,0,IF(AA316&lt;$C316,2,IF(AA316&gt;=$C316,1,IF(AA316&lt;=$D316,1))))))</f>
        <v>0</v>
      </c>
      <c r="AC316" s="200">
        <f>'Lab Results - U.S.'!R41</f>
        <v>0</v>
      </c>
      <c r="AD316" s="223">
        <f>(IF(AC316&gt;=$E316,0,IF(AC316=0,0,IF(AC316&lt;$C316,2,IF(AC316&gt;=$C316,1,IF(AC316&lt;=$D316,1))))))</f>
        <v>0</v>
      </c>
    </row>
    <row r="317" spans="1:30" ht="15.75" customHeight="1" x14ac:dyDescent="0.2">
      <c r="A317" s="222" t="s">
        <v>2304</v>
      </c>
      <c r="B317" s="198" t="s">
        <v>2305</v>
      </c>
      <c r="C317" s="199">
        <v>100</v>
      </c>
      <c r="D317" s="199">
        <v>180</v>
      </c>
      <c r="E317" s="199">
        <v>100</v>
      </c>
      <c r="F317" s="199">
        <v>180</v>
      </c>
      <c r="G317" s="200">
        <f>'Lab Results - U.S.'!G43</f>
        <v>0</v>
      </c>
      <c r="H317" s="200">
        <f>(IF(G317&gt;=$E317,0,IF(G317=0,0,IF(G317&lt;$C317,2,IF(G317&gt;=$C317,1,IF(G317&lt;=$D317,1))))))</f>
        <v>0</v>
      </c>
      <c r="I317" s="200">
        <f>'Lab Results - U.S.'!H43</f>
        <v>0</v>
      </c>
      <c r="J317" s="200">
        <f>(IF(I317&gt;=$E317,0,IF(I317=0,0,IF(I317&lt;$C317,2,IF(I317&gt;=$C317,1,IF(I317&lt;=$D317,1))))))</f>
        <v>0</v>
      </c>
      <c r="K317" s="200">
        <f>'Lab Results - U.S.'!I43</f>
        <v>0</v>
      </c>
      <c r="L317" s="200">
        <f>(IF(K317&gt;=$E317,0,IF(K317=0,0,IF(K317&lt;$C317,2,IF(K317&gt;=$C317,1,IF(K317&lt;=$D317,1))))))</f>
        <v>0</v>
      </c>
      <c r="M317" s="200">
        <f>'Lab Results - U.S.'!J43</f>
        <v>0</v>
      </c>
      <c r="N317" s="200">
        <f>(IF(M317&gt;=$E317,0,IF(M317=0,0,IF(M317&lt;$C317,2,IF(M317&gt;=$C317,1,IF(M317&lt;=$D317,1))))))</f>
        <v>0</v>
      </c>
      <c r="O317" s="200">
        <f>'Lab Results - U.S.'!K43</f>
        <v>0</v>
      </c>
      <c r="P317" s="200">
        <f>(IF(O317&gt;=$E317,0,IF(O317=0,0,IF(O317&lt;$C317,2,IF(O317&gt;=$C317,1,IF(O317&lt;=$D317,1))))))</f>
        <v>0</v>
      </c>
      <c r="Q317" s="200">
        <f>'Lab Results - U.S.'!L43</f>
        <v>0</v>
      </c>
      <c r="R317" s="200">
        <f>(IF(Q317&gt;=$E317,0,IF(Q317=0,0,IF(Q317&lt;$C317,2,IF(Q317&gt;=$C317,1,IF(Q317&lt;=$D317,1))))))</f>
        <v>0</v>
      </c>
      <c r="S317" s="200">
        <f>'Lab Results - U.S.'!M43</f>
        <v>0</v>
      </c>
      <c r="T317" s="200">
        <f>(IF(S317&gt;=$E317,0,IF(S317=0,0,IF(S317&lt;$C317,2,IF(S317&gt;=$C317,1,IF(S317&lt;=$D317,1))))))</f>
        <v>0</v>
      </c>
      <c r="U317" s="200">
        <f>'Lab Results - U.S.'!N43</f>
        <v>0</v>
      </c>
      <c r="V317" s="200">
        <f>(IF(U317&gt;=$E317,0,IF(U317=0,0,IF(U317&lt;$C317,2,IF(U317&gt;=$C317,1,IF(U317&lt;=$D317,1))))))</f>
        <v>0</v>
      </c>
      <c r="W317" s="200">
        <f>'Lab Results - U.S.'!O43</f>
        <v>0</v>
      </c>
      <c r="X317" s="200">
        <f>(IF(W317&gt;=$E317,0,IF(W317=0,0,IF(W317&lt;$C317,2,IF(W317&gt;=$C317,1,IF(W317&lt;=$D317,1))))))</f>
        <v>0</v>
      </c>
      <c r="Y317" s="200">
        <f>'Lab Results - U.S.'!P43</f>
        <v>0</v>
      </c>
      <c r="Z317" s="200">
        <f>(IF(Y317&gt;=$E317,0,IF(Y317=0,0,IF(Y317&lt;$C317,2,IF(Y317&gt;=$C317,1,IF(Y317&lt;=$D317,1))))))</f>
        <v>0</v>
      </c>
      <c r="AA317" s="200">
        <f>'Lab Results - U.S.'!Q43</f>
        <v>0</v>
      </c>
      <c r="AB317" s="200">
        <f>(IF(AA317&gt;=$E317,0,IF(AA317=0,0,IF(AA317&lt;$C317,2,IF(AA317&gt;=$C317,1,IF(AA317&lt;=$D317,1))))))</f>
        <v>0</v>
      </c>
      <c r="AC317" s="200">
        <f>'Lab Results - U.S.'!R43</f>
        <v>0</v>
      </c>
      <c r="AD317" s="223">
        <f>(IF(AC317&gt;=$E317,0,IF(AC317=0,0,IF(AC317&lt;$C317,2,IF(AC317&gt;=$C317,1,IF(AC317&lt;=$D317,1))))))</f>
        <v>0</v>
      </c>
    </row>
    <row r="318" spans="1:30" ht="15.75" customHeight="1" x14ac:dyDescent="0.2">
      <c r="A318" s="222" t="s">
        <v>2306</v>
      </c>
      <c r="B318" s="198" t="s">
        <v>2307</v>
      </c>
      <c r="C318" s="199">
        <v>0.7</v>
      </c>
      <c r="D318" s="199">
        <v>2</v>
      </c>
      <c r="E318" s="199">
        <v>1</v>
      </c>
      <c r="F318" s="199">
        <v>1.5</v>
      </c>
      <c r="G318" s="200">
        <f>'Lab Results - U.S.'!G44</f>
        <v>0</v>
      </c>
      <c r="H318" s="200">
        <f>(IF(G318&gt;=$E318,0,IF(G318=0,0,IF(G318&lt;$C318,2,IF(G318&gt;=$C318,1,IF(G318&lt;=$D318,1))))))</f>
        <v>0</v>
      </c>
      <c r="I318" s="200">
        <f>'Lab Results - U.S.'!H44</f>
        <v>0</v>
      </c>
      <c r="J318" s="200">
        <f>(IF(I318&gt;=$E318,0,IF(I318=0,0,IF(I318&lt;$C318,2,IF(I318&gt;=$C318,1,IF(I318&lt;=$D318,1))))))</f>
        <v>0</v>
      </c>
      <c r="K318" s="200">
        <f>'Lab Results - U.S.'!I44</f>
        <v>0</v>
      </c>
      <c r="L318" s="200">
        <f>(IF(K318&gt;=$E318,0,IF(K318=0,0,IF(K318&lt;$C318,2,IF(K318&gt;=$C318,1,IF(K318&lt;=$D318,1))))))</f>
        <v>0</v>
      </c>
      <c r="M318" s="200">
        <f>'Lab Results - U.S.'!J44</f>
        <v>0</v>
      </c>
      <c r="N318" s="200">
        <f>(IF(M318&gt;=$E318,0,IF(M318=0,0,IF(M318&lt;$C318,2,IF(M318&gt;=$C318,1,IF(M318&lt;=$D318,1))))))</f>
        <v>0</v>
      </c>
      <c r="O318" s="200">
        <f>'Lab Results - U.S.'!K44</f>
        <v>0</v>
      </c>
      <c r="P318" s="200">
        <f>(IF(O318&gt;=$E318,0,IF(O318=0,0,IF(O318&lt;$C318,2,IF(O318&gt;=$C318,1,IF(O318&lt;=$D318,1))))))</f>
        <v>0</v>
      </c>
      <c r="Q318" s="200">
        <f>'Lab Results - U.S.'!L44</f>
        <v>0</v>
      </c>
      <c r="R318" s="200">
        <f>(IF(Q318&gt;=$E318,0,IF(Q318=0,0,IF(Q318&lt;$C318,2,IF(Q318&gt;=$C318,1,IF(Q318&lt;=$D318,1))))))</f>
        <v>0</v>
      </c>
      <c r="S318" s="200">
        <f>'Lab Results - U.S.'!M44</f>
        <v>0</v>
      </c>
      <c r="T318" s="200">
        <f>(IF(S318&gt;=$E318,0,IF(S318=0,0,IF(S318&lt;$C318,2,IF(S318&gt;=$C318,1,IF(S318&lt;=$D318,1))))))</f>
        <v>0</v>
      </c>
      <c r="U318" s="200">
        <f>'Lab Results - U.S.'!N44</f>
        <v>0</v>
      </c>
      <c r="V318" s="200">
        <f>(IF(U318&gt;=$E318,0,IF(U318=0,0,IF(U318&lt;$C318,2,IF(U318&gt;=$C318,1,IF(U318&lt;=$D318,1))))))</f>
        <v>0</v>
      </c>
      <c r="W318" s="200">
        <f>'Lab Results - U.S.'!O44</f>
        <v>0</v>
      </c>
      <c r="X318" s="200">
        <f>(IF(W318&gt;=$E318,0,IF(W318=0,0,IF(W318&lt;$C318,2,IF(W318&gt;=$C318,1,IF(W318&lt;=$D318,1))))))</f>
        <v>0</v>
      </c>
      <c r="Y318" s="200">
        <f>'Lab Results - U.S.'!P44</f>
        <v>0</v>
      </c>
      <c r="Z318" s="200">
        <f>(IF(Y318&gt;=$E318,0,IF(Y318=0,0,IF(Y318&lt;$C318,2,IF(Y318&gt;=$C318,1,IF(Y318&lt;=$D318,1))))))</f>
        <v>0</v>
      </c>
      <c r="AA318" s="200">
        <f>'Lab Results - U.S.'!Q44</f>
        <v>0</v>
      </c>
      <c r="AB318" s="200">
        <f>(IF(AA318&gt;=$E318,0,IF(AA318=0,0,IF(AA318&lt;$C318,2,IF(AA318&gt;=$C318,1,IF(AA318&lt;=$D318,1))))))</f>
        <v>0</v>
      </c>
      <c r="AC318" s="200">
        <f>'Lab Results - U.S.'!R44</f>
        <v>0</v>
      </c>
      <c r="AD318" s="223">
        <f>(IF(AC318&gt;=$E318,0,IF(AC318=0,0,IF(AC318&lt;$C318,2,IF(AC318&gt;=$C318,1,IF(AC318&lt;=$D318,1))))))</f>
        <v>0</v>
      </c>
    </row>
    <row r="319" spans="1:30" ht="16.5" customHeight="1" x14ac:dyDescent="0.2">
      <c r="A319" s="222" t="s">
        <v>2308</v>
      </c>
      <c r="B319" s="198" t="s">
        <v>2309</v>
      </c>
      <c r="C319" s="199">
        <v>2</v>
      </c>
      <c r="D319" s="199">
        <v>4.4000000000000004</v>
      </c>
      <c r="E319" s="199">
        <v>3</v>
      </c>
      <c r="F319" s="199">
        <v>4.5</v>
      </c>
      <c r="G319" s="200">
        <f>'Lab Results - U.S.'!G45</f>
        <v>0</v>
      </c>
      <c r="H319" s="200">
        <f>(IF(G319&gt;=$E319,0,IF(G319=0,0,IF(G319&lt;$C319,2,IF(G319&gt;=$C319,1,IF(G319&lt;=$D319,1))))))</f>
        <v>0</v>
      </c>
      <c r="I319" s="200">
        <f>'Lab Results - U.S.'!H45</f>
        <v>0</v>
      </c>
      <c r="J319" s="200">
        <f>(IF(I319&gt;=$E319,0,IF(I319=0,0,IF(I319&lt;$C319,2,IF(I319&gt;=$C319,1,IF(I319&lt;=$D319,1))))))</f>
        <v>0</v>
      </c>
      <c r="K319" s="200">
        <f>'Lab Results - U.S.'!I45</f>
        <v>0</v>
      </c>
      <c r="L319" s="200">
        <f>(IF(K319&gt;=$E319,0,IF(K319=0,0,IF(K319&lt;$C319,2,IF(K319&gt;=$C319,1,IF(K319&lt;=$D319,1))))))</f>
        <v>0</v>
      </c>
      <c r="M319" s="200">
        <f>'Lab Results - U.S.'!J45</f>
        <v>0</v>
      </c>
      <c r="N319" s="200">
        <f>(IF(M319&gt;=$E319,0,IF(M319=0,0,IF(M319&lt;$C319,2,IF(M319&gt;=$C319,1,IF(M319&lt;=$D319,1))))))</f>
        <v>0</v>
      </c>
      <c r="O319" s="200">
        <f>'Lab Results - U.S.'!K45</f>
        <v>0</v>
      </c>
      <c r="P319" s="200">
        <f>(IF(O319&gt;=$E319,0,IF(O319=0,0,IF(O319&lt;$C319,2,IF(O319&gt;=$C319,1,IF(O319&lt;=$D319,1))))))</f>
        <v>0</v>
      </c>
      <c r="Q319" s="200">
        <f>'Lab Results - U.S.'!L45</f>
        <v>0</v>
      </c>
      <c r="R319" s="200">
        <f>(IF(Q319&gt;=$E319,0,IF(Q319=0,0,IF(Q319&lt;$C319,2,IF(Q319&gt;=$C319,1,IF(Q319&lt;=$D319,1))))))</f>
        <v>0</v>
      </c>
      <c r="S319" s="200">
        <f>'Lab Results - U.S.'!M45</f>
        <v>0</v>
      </c>
      <c r="T319" s="200">
        <f>(IF(S319&gt;=$E319,0,IF(S319=0,0,IF(S319&lt;$C319,2,IF(S319&gt;=$C319,1,IF(S319&lt;=$D319,1))))))</f>
        <v>0</v>
      </c>
      <c r="U319" s="200">
        <f>'Lab Results - U.S.'!N45</f>
        <v>0</v>
      </c>
      <c r="V319" s="200">
        <f>(IF(U319&gt;=$E319,0,IF(U319=0,0,IF(U319&lt;$C319,2,IF(U319&gt;=$C319,1,IF(U319&lt;=$D319,1))))))</f>
        <v>0</v>
      </c>
      <c r="W319" s="200">
        <f>'Lab Results - U.S.'!O45</f>
        <v>0</v>
      </c>
      <c r="X319" s="200">
        <f>(IF(W319&gt;=$E319,0,IF(W319=0,0,IF(W319&lt;$C319,2,IF(W319&gt;=$C319,1,IF(W319&lt;=$D319,1))))))</f>
        <v>0</v>
      </c>
      <c r="Y319" s="200">
        <f>'Lab Results - U.S.'!P45</f>
        <v>0</v>
      </c>
      <c r="Z319" s="200">
        <f>(IF(Y319&gt;=$E319,0,IF(Y319=0,0,IF(Y319&lt;$C319,2,IF(Y319&gt;=$C319,1,IF(Y319&lt;=$D319,1))))))</f>
        <v>0</v>
      </c>
      <c r="AA319" s="200">
        <f>'Lab Results - U.S.'!Q45</f>
        <v>0</v>
      </c>
      <c r="AB319" s="200">
        <f>(IF(AA319&gt;=$E319,0,IF(AA319=0,0,IF(AA319&lt;$C319,2,IF(AA319&gt;=$C319,1,IF(AA319&lt;=$D319,1))))))</f>
        <v>0</v>
      </c>
      <c r="AC319" s="200">
        <f>'Lab Results - U.S.'!R45</f>
        <v>0</v>
      </c>
      <c r="AD319" s="223">
        <f>(IF(AC319&gt;=$E319,0,IF(AC319=0,0,IF(AC319&lt;$C319,2,IF(AC319&gt;=$C319,1,IF(AC319&lt;=$D319,1))))))</f>
        <v>0</v>
      </c>
    </row>
    <row r="320" spans="1:30" ht="15" customHeight="1" x14ac:dyDescent="0.2">
      <c r="A320" s="676" t="s">
        <v>2310</v>
      </c>
      <c r="B320" s="541"/>
      <c r="C320" s="541"/>
      <c r="D320" s="541"/>
      <c r="E320" s="541"/>
      <c r="F320" s="541"/>
      <c r="G320" s="145"/>
      <c r="H320" s="145">
        <f>SUM(H311:H319)/(COUNT(H311:H319)*2)*100</f>
        <v>0</v>
      </c>
      <c r="I320" s="145"/>
      <c r="J320" s="145">
        <f>SUM(J311:J319)/(COUNT(J311:J319)*2)*100</f>
        <v>0</v>
      </c>
      <c r="K320" s="145"/>
      <c r="L320" s="145">
        <f>SUM(L311:L319)/(COUNT(L311:L319)*2)*100</f>
        <v>0</v>
      </c>
      <c r="M320" s="145"/>
      <c r="N320" s="145">
        <f>SUM(N311:N319)/(COUNT(N311:N319)*2)*100</f>
        <v>0</v>
      </c>
      <c r="O320" s="145"/>
      <c r="P320" s="145">
        <f>SUM(P311:P319)/(COUNT(P311:P319)*2)*100</f>
        <v>0</v>
      </c>
      <c r="Q320" s="145"/>
      <c r="R320" s="145">
        <f>SUM(R311:R319)/(COUNT(R311:R319)*2)*100</f>
        <v>0</v>
      </c>
      <c r="S320" s="145"/>
      <c r="T320" s="145">
        <f>SUM(T311:T319)/(COUNT(T311:T319)*2)*100</f>
        <v>0</v>
      </c>
      <c r="U320" s="145"/>
      <c r="V320" s="145">
        <f>SUM(V311:V319)/(COUNT(V311:V319)*2)*100</f>
        <v>0</v>
      </c>
      <c r="W320" s="145"/>
      <c r="X320" s="145">
        <f>SUM(X311:X319)/(COUNT(X311:X319)*2)*100</f>
        <v>0</v>
      </c>
      <c r="Y320" s="145"/>
      <c r="Z320" s="145">
        <f>SUM(Z311:Z319)/(COUNT(Z311:Z319)*2)*100</f>
        <v>0</v>
      </c>
      <c r="AA320" s="145"/>
      <c r="AB320" s="145">
        <f>SUM(AB311:AB319)/(COUNT(AB311:AB319)*2)*100</f>
        <v>0</v>
      </c>
      <c r="AC320" s="145"/>
      <c r="AD320" s="149">
        <f>SUM(AD311:AD319)/(COUNT(AD311:AD319)*2)*100</f>
        <v>0</v>
      </c>
    </row>
    <row r="321" spans="1:30" ht="15" customHeight="1" x14ac:dyDescent="0.2">
      <c r="A321" s="676" t="s">
        <v>2311</v>
      </c>
      <c r="B321" s="541"/>
      <c r="C321" s="541"/>
      <c r="D321" s="541"/>
      <c r="E321" s="541"/>
      <c r="F321" s="541"/>
      <c r="G321" s="145"/>
      <c r="H321" s="145">
        <f>SUMIF(H311:H319,1,H311:H319)/(COUNT(H311:H319)*1)*100</f>
        <v>0</v>
      </c>
      <c r="I321" s="145"/>
      <c r="J321" s="145">
        <f>SUMIF(J311:J319,1,J311:J319)/(COUNT(J311:J319)*1)*100</f>
        <v>0</v>
      </c>
      <c r="K321" s="145"/>
      <c r="L321" s="145">
        <f>SUMIF(L311:L319,1,L311:L319)/(COUNT(L311:L319)*1)*100</f>
        <v>0</v>
      </c>
      <c r="M321" s="145"/>
      <c r="N321" s="145">
        <f>SUMIF(N311:N319,1,N311:N319)/(COUNT(N311:N319)*1)*100</f>
        <v>0</v>
      </c>
      <c r="O321" s="145"/>
      <c r="P321" s="145">
        <f>SUMIF(P311:P319,1,P311:P319)/(COUNT(P311:P319)*1)*100</f>
        <v>0</v>
      </c>
      <c r="Q321" s="145"/>
      <c r="R321" s="145">
        <f>SUMIF(R311:R319,1,R311:R319)/(COUNT(R311:R319)*1)*100</f>
        <v>0</v>
      </c>
      <c r="S321" s="145"/>
      <c r="T321" s="145">
        <f>SUMIF(T311:T319,1,T311:T319)/(COUNT(T311:T319)*1)*100</f>
        <v>0</v>
      </c>
      <c r="U321" s="145"/>
      <c r="V321" s="145">
        <f>SUMIF(V311:V319,1,V311:V319)/(COUNT(V311:V319)*1)*100</f>
        <v>0</v>
      </c>
      <c r="W321" s="145"/>
      <c r="X321" s="145">
        <f>SUMIF(X311:X319,1,X311:X319)/(COUNT(X311:X319)*1)*100</f>
        <v>0</v>
      </c>
      <c r="Y321" s="145"/>
      <c r="Z321" s="145">
        <f>SUMIF(Z311:Z319,1,Z311:Z319)/(COUNT(Z311:Z319)*1)*100</f>
        <v>0</v>
      </c>
      <c r="AA321" s="145"/>
      <c r="AB321" s="145">
        <f>SUMIF(AB311:AB319,1,AB311:AB319)/(COUNT(AB311:AB319)*1)*100</f>
        <v>0</v>
      </c>
      <c r="AC321" s="145"/>
      <c r="AD321" s="149">
        <f>SUMIF(AD311:AD319,1,AD311:AD319)/(COUNT(AD311:AD319)*1)*100</f>
        <v>0</v>
      </c>
    </row>
    <row r="322" spans="1:30" ht="15" customHeight="1" x14ac:dyDescent="0.2">
      <c r="A322" s="676" t="s">
        <v>2312</v>
      </c>
      <c r="B322" s="541"/>
      <c r="C322" s="541"/>
      <c r="D322" s="541"/>
      <c r="E322" s="541"/>
      <c r="F322" s="541"/>
      <c r="G322" s="145"/>
      <c r="H322" s="145">
        <f>SUMIF(H311:H319,2,H311:H319)/(COUNT(H311:H319)*2)*100</f>
        <v>0</v>
      </c>
      <c r="I322" s="145"/>
      <c r="J322" s="145">
        <f>SUMIF(J311:J319,2,J311:J319)/(COUNT(J311:J319)*2)*100</f>
        <v>0</v>
      </c>
      <c r="K322" s="145"/>
      <c r="L322" s="145">
        <f>SUMIF(L311:L319,2,L311:L319)/(COUNT(L311:L319)*2)*100</f>
        <v>0</v>
      </c>
      <c r="M322" s="145"/>
      <c r="N322" s="145">
        <f>SUMIF(N311:N319,2,N311:N319)/(COUNT(N311:N319)*2)*100</f>
        <v>0</v>
      </c>
      <c r="O322" s="145"/>
      <c r="P322" s="145">
        <f>SUMIF(P311:P319,2,P311:P319)/(COUNT(P311:P319)*2)*100</f>
        <v>0</v>
      </c>
      <c r="Q322" s="145"/>
      <c r="R322" s="145">
        <f>SUMIF(R311:R319,2,R311:R319)/(COUNT(R311:R319)*2)*100</f>
        <v>0</v>
      </c>
      <c r="S322" s="145"/>
      <c r="T322" s="145">
        <f>SUMIF(T311:T319,2,T311:T319)/(COUNT(T311:T319)*2)*100</f>
        <v>0</v>
      </c>
      <c r="U322" s="145"/>
      <c r="V322" s="145">
        <f>SUMIF(V311:V319,2,V311:V319)/(COUNT(V311:V319)*2)*100</f>
        <v>0</v>
      </c>
      <c r="W322" s="145"/>
      <c r="X322" s="145">
        <f>SUMIF(X311:X319,2,X311:X319)/(COUNT(X311:X319)*2)*100</f>
        <v>0</v>
      </c>
      <c r="Y322" s="145"/>
      <c r="Z322" s="145">
        <f>SUMIF(Z311:Z319,2,Z311:Z319)/(COUNT(Z311:Z319)*2)*100</f>
        <v>0</v>
      </c>
      <c r="AA322" s="145"/>
      <c r="AB322" s="145">
        <f>SUMIF(AB311:AB319,2,AB311:AB319)/(COUNT(AB311:AB319)*2)*100</f>
        <v>0</v>
      </c>
      <c r="AC322" s="145"/>
      <c r="AD322" s="149">
        <f>SUMIF(AD311:AD319,2,AD311:AD319)/(COUNT(AD311:AD319)*2)*100</f>
        <v>0</v>
      </c>
    </row>
    <row r="323" spans="1:30" ht="15.75" customHeight="1" x14ac:dyDescent="0.2">
      <c r="A323" s="674" t="s">
        <v>2313</v>
      </c>
      <c r="B323" s="541"/>
      <c r="C323" s="541"/>
      <c r="D323" s="541"/>
      <c r="E323" s="541"/>
      <c r="F323" s="541"/>
      <c r="G323" s="541"/>
      <c r="H323" s="541"/>
      <c r="I323" s="541"/>
      <c r="J323" s="541"/>
      <c r="K323" s="541"/>
      <c r="L323" s="541"/>
      <c r="M323" s="541"/>
      <c r="N323" s="541"/>
      <c r="O323" s="541"/>
      <c r="P323" s="541"/>
      <c r="Q323" s="541"/>
      <c r="R323" s="541"/>
      <c r="S323" s="541"/>
      <c r="T323" s="541"/>
      <c r="U323" s="541"/>
      <c r="V323" s="541"/>
      <c r="W323" s="541"/>
      <c r="X323" s="541"/>
      <c r="Y323" s="541"/>
      <c r="Z323" s="541"/>
      <c r="AA323" s="541"/>
      <c r="AB323" s="541"/>
      <c r="AC323" s="541"/>
      <c r="AD323" s="635"/>
    </row>
    <row r="324" spans="1:30" ht="15.75" customHeight="1" x14ac:dyDescent="0.2">
      <c r="A324" s="222" t="s">
        <v>2314</v>
      </c>
      <c r="B324" s="198" t="s">
        <v>2315</v>
      </c>
      <c r="C324" s="199">
        <v>0.1</v>
      </c>
      <c r="D324" s="199">
        <v>200</v>
      </c>
      <c r="E324" s="199">
        <v>150</v>
      </c>
      <c r="F324" s="199">
        <v>200</v>
      </c>
      <c r="G324" s="200">
        <f>'Lab Results - U.S.'!G33</f>
        <v>0</v>
      </c>
      <c r="H324" s="200">
        <f>(IF(G324&gt;=$E324,0,IF(G324=0,0,IF(G324&lt;$C324,2,IF(G324&gt;=$C324,1,IF(G324&lt;=$D324,1))))))</f>
        <v>0</v>
      </c>
      <c r="I324" s="200">
        <f>'Lab Results - U.S.'!H33</f>
        <v>0</v>
      </c>
      <c r="J324" s="200">
        <f>(IF(I324&gt;=$E324,0,IF(I324=0,0,IF(I324&lt;$C324,2,IF(I324&gt;=$C324,1,IF(I324&lt;=$D324,1))))))</f>
        <v>0</v>
      </c>
      <c r="K324" s="200">
        <f>'Lab Results - U.S.'!I33</f>
        <v>0</v>
      </c>
      <c r="L324" s="200">
        <f>(IF(K324&gt;=$E324,0,IF(K324=0,0,IF(K324&lt;$C324,2,IF(K324&gt;=$C324,1,IF(K324&lt;=$D324,1))))))</f>
        <v>0</v>
      </c>
      <c r="M324" s="200">
        <f>'Lab Results - U.S.'!J33</f>
        <v>0</v>
      </c>
      <c r="N324" s="200">
        <f>(IF(M324&gt;=$E324,0,IF(M324=0,0,IF(M324&lt;$C324,2,IF(M324&gt;=$C324,1,IF(M324&lt;=$D324,1))))))</f>
        <v>0</v>
      </c>
      <c r="O324" s="200">
        <f>'Lab Results - U.S.'!K33</f>
        <v>0</v>
      </c>
      <c r="P324" s="200">
        <f>(IF(O324&gt;=$E324,0,IF(O324=0,0,IF(O324&lt;$C324,2,IF(O324&gt;=$C324,1,IF(O324&lt;=$D324,1))))))</f>
        <v>0</v>
      </c>
      <c r="Q324" s="200">
        <f>'Lab Results - U.S.'!L33</f>
        <v>0</v>
      </c>
      <c r="R324" s="200">
        <f>(IF(Q324&gt;=$E324,0,IF(Q324=0,0,IF(Q324&lt;$C324,2,IF(Q324&gt;=$C324,1,IF(Q324&lt;=$D324,1))))))</f>
        <v>0</v>
      </c>
      <c r="S324" s="200">
        <f>'Lab Results - U.S.'!M33</f>
        <v>0</v>
      </c>
      <c r="T324" s="200">
        <f>(IF(S324&gt;=$E324,0,IF(S324=0,0,IF(S324&lt;$C324,2,IF(S324&gt;=$C324,1,IF(S324&lt;=$D324,1))))))</f>
        <v>0</v>
      </c>
      <c r="U324" s="200">
        <f>'Lab Results - U.S.'!N33</f>
        <v>0</v>
      </c>
      <c r="V324" s="200">
        <f>(IF(U324&gt;=$E324,0,IF(U324=0,0,IF(U324&lt;$C324,2,IF(U324&gt;=$C324,1,IF(U324&lt;=$D324,1))))))</f>
        <v>0</v>
      </c>
      <c r="W324" s="200">
        <f>'Lab Results - U.S.'!O33</f>
        <v>0</v>
      </c>
      <c r="X324" s="200">
        <f>(IF(W324&gt;=$E324,0,IF(W324=0,0,IF(W324&lt;$C324,2,IF(W324&gt;=$C324,1,IF(W324&lt;=$D324,1))))))</f>
        <v>0</v>
      </c>
      <c r="Y324" s="200">
        <f>'Lab Results - U.S.'!P33</f>
        <v>0</v>
      </c>
      <c r="Z324" s="200">
        <f>(IF(Y324&gt;=$E324,0,IF(Y324=0,0,IF(Y324&lt;$C324,2,IF(Y324&gt;=$C324,1,IF(Y324&lt;=$D324,1))))))</f>
        <v>0</v>
      </c>
      <c r="AA324" s="200">
        <f>'Lab Results - U.S.'!Q33</f>
        <v>0</v>
      </c>
      <c r="AB324" s="200">
        <f>(IF(AA324&gt;=$E324,0,IF(AA324=0,0,IF(AA324&lt;$C324,2,IF(AA324&gt;=$C324,1,IF(AA324&lt;=$D324,1))))))</f>
        <v>0</v>
      </c>
      <c r="AC324" s="200">
        <f>'Lab Results - U.S.'!R33</f>
        <v>0</v>
      </c>
      <c r="AD324" s="223">
        <f>(IF(AC324&gt;=$E324,0,IF(AC324=0,0,IF(AC324&lt;$C324,2,IF(AC324&gt;=$C324,1,IF(AC324&lt;=$D324,1))))))</f>
        <v>0</v>
      </c>
    </row>
    <row r="325" spans="1:30" ht="15.75" customHeight="1" x14ac:dyDescent="0.2">
      <c r="A325" s="222" t="s">
        <v>2316</v>
      </c>
      <c r="B325" s="198" t="s">
        <v>2317</v>
      </c>
      <c r="C325" s="199">
        <v>1</v>
      </c>
      <c r="D325" s="199">
        <v>130</v>
      </c>
      <c r="E325" s="199">
        <v>10</v>
      </c>
      <c r="F325" s="199">
        <v>99</v>
      </c>
      <c r="G325" s="200">
        <f>'Lab Results - U.S.'!G36</f>
        <v>0</v>
      </c>
      <c r="H325" s="200">
        <f>(IF(G325&gt;=$E325,0,IF(G325=0,0,IF(G325&lt;$C325,2,IF(G325&gt;=$C325,1,IF(G325&lt;=$D325,1))))))</f>
        <v>0</v>
      </c>
      <c r="I325" s="200">
        <f>'Lab Results - U.S.'!H36</f>
        <v>0</v>
      </c>
      <c r="J325" s="200">
        <f>(IF(I325&gt;=$E325,0,IF(I325=0,0,IF(I325&lt;$C325,2,IF(I325&gt;=$C325,1,IF(I325&lt;=$D325,1))))))</f>
        <v>0</v>
      </c>
      <c r="K325" s="200">
        <f>'Lab Results - U.S.'!I36</f>
        <v>0</v>
      </c>
      <c r="L325" s="200">
        <f>(IF(K325&gt;=$E325,0,IF(K325=0,0,IF(K325&lt;$C325,2,IF(K325&gt;=$C325,1,IF(K325&lt;=$D325,1))))))</f>
        <v>0</v>
      </c>
      <c r="M325" s="200">
        <f>'Lab Results - U.S.'!J36</f>
        <v>0</v>
      </c>
      <c r="N325" s="200">
        <f>(IF(M325&gt;=$E325,0,IF(M325=0,0,IF(M325&lt;$C325,2,IF(M325&gt;=$C325,1,IF(M325&lt;=$D325,1))))))</f>
        <v>0</v>
      </c>
      <c r="O325" s="200">
        <f>'Lab Results - U.S.'!K36</f>
        <v>0</v>
      </c>
      <c r="P325" s="200">
        <f>(IF(O325&gt;=$E325,0,IF(O325=0,0,IF(O325&lt;$C325,2,IF(O325&gt;=$C325,1,IF(O325&lt;=$D325,1))))))</f>
        <v>0</v>
      </c>
      <c r="Q325" s="200">
        <f>'Lab Results - U.S.'!L36</f>
        <v>0</v>
      </c>
      <c r="R325" s="200">
        <f>(IF(Q325&gt;=$E325,0,IF(Q325=0,0,IF(Q325&lt;$C325,2,IF(Q325&gt;=$C325,1,IF(Q325&lt;=$D325,1))))))</f>
        <v>0</v>
      </c>
      <c r="S325" s="200">
        <f>'Lab Results - U.S.'!M36</f>
        <v>0</v>
      </c>
      <c r="T325" s="200">
        <f>(IF(S325&gt;=$E325,0,IF(S325=0,0,IF(S325&lt;$C325,2,IF(S325&gt;=$C325,1,IF(S325&lt;=$D325,1))))))</f>
        <v>0</v>
      </c>
      <c r="U325" s="200">
        <f>'Lab Results - U.S.'!N36</f>
        <v>0</v>
      </c>
      <c r="V325" s="200">
        <f>(IF(U325&gt;=$E325,0,IF(U325=0,0,IF(U325&lt;$C325,2,IF(U325&gt;=$C325,1,IF(U325&lt;=$D325,1))))))</f>
        <v>0</v>
      </c>
      <c r="W325" s="200">
        <f>'Lab Results - U.S.'!O36</f>
        <v>0</v>
      </c>
      <c r="X325" s="200">
        <f>(IF(W325&gt;=$E325,0,IF(W325=0,0,IF(W325&lt;$C325,2,IF(W325&gt;=$C325,1,IF(W325&lt;=$D325,1))))))</f>
        <v>0</v>
      </c>
      <c r="Y325" s="200">
        <f>'Lab Results - U.S.'!P36</f>
        <v>0</v>
      </c>
      <c r="Z325" s="200">
        <f>(IF(Y325&gt;=$E325,0,IF(Y325=0,0,IF(Y325&lt;$C325,2,IF(Y325&gt;=$C325,1,IF(Y325&lt;=$D325,1))))))</f>
        <v>0</v>
      </c>
      <c r="AA325" s="200">
        <f>'Lab Results - U.S.'!Q36</f>
        <v>0</v>
      </c>
      <c r="AB325" s="200">
        <f>(IF(AA325&gt;=$E325,0,IF(AA325=0,0,IF(AA325&lt;$C325,2,IF(AA325&gt;=$C325,1,IF(AA325&lt;=$D325,1))))))</f>
        <v>0</v>
      </c>
      <c r="AC325" s="200">
        <f>'Lab Results - U.S.'!R36</f>
        <v>0</v>
      </c>
      <c r="AD325" s="223">
        <f>(IF(AC325&gt;=$E325,0,IF(AC325=0,0,IF(AC325&lt;$C325,2,IF(AC325&gt;=$C325,1,IF(AC325&lt;=$D325,1))))))</f>
        <v>0</v>
      </c>
    </row>
    <row r="326" spans="1:30" ht="15.75" customHeight="1" x14ac:dyDescent="0.2">
      <c r="A326" s="222" t="s">
        <v>2318</v>
      </c>
      <c r="B326" s="198" t="s">
        <v>2319</v>
      </c>
      <c r="C326" s="199">
        <v>40</v>
      </c>
      <c r="D326" s="199">
        <v>110</v>
      </c>
      <c r="E326" s="199">
        <v>55</v>
      </c>
      <c r="F326" s="199">
        <v>110</v>
      </c>
      <c r="G326" s="200">
        <f>'Lab Results - U.S.'!G35</f>
        <v>0</v>
      </c>
      <c r="H326" s="200">
        <f>H8</f>
        <v>0</v>
      </c>
      <c r="I326" s="200">
        <f>'Lab Results - U.S.'!H35</f>
        <v>0</v>
      </c>
      <c r="J326" s="200">
        <f>(IF(I326&gt;=$E326,0,IF(I326=0,0,IF(I326&lt;$C326,2,IF(I326&gt;=$C326,1,IF(I326&lt;=$D326,1))))))</f>
        <v>0</v>
      </c>
      <c r="K326" s="200">
        <f>'Lab Results - U.S.'!I35</f>
        <v>0</v>
      </c>
      <c r="L326" s="200">
        <f>(IF(K326&gt;=$E326,0,IF(K326=0,0,IF(K326&lt;$C326,2,IF(K326&gt;=$C326,1,IF(K326&lt;=$D326,1))))))</f>
        <v>0</v>
      </c>
      <c r="M326" s="200">
        <f>'Lab Results - U.S.'!J35</f>
        <v>0</v>
      </c>
      <c r="N326" s="200">
        <f>(IF(M326&gt;=$E326,0,IF(M326=0,0,IF(M326&lt;$C326,2,IF(M326&gt;=$C326,1,IF(M326&lt;=$D326,1))))))</f>
        <v>0</v>
      </c>
      <c r="O326" s="200">
        <f>'Lab Results - U.S.'!K35</f>
        <v>0</v>
      </c>
      <c r="P326" s="200">
        <f>(IF(O326&gt;=$E326,0,IF(O326=0,0,IF(O326&lt;$C326,2,IF(O326&gt;=$C326,1,IF(O326&lt;=$D326,1))))))</f>
        <v>0</v>
      </c>
      <c r="Q326" s="200">
        <f>'Lab Results - U.S.'!L35</f>
        <v>0</v>
      </c>
      <c r="R326" s="200">
        <f>(IF(Q326&gt;=$E326,0,IF(Q326=0,0,IF(Q326&lt;$C326,2,IF(Q326&gt;=$C326,1,IF(Q326&lt;=$D326,1))))))</f>
        <v>0</v>
      </c>
      <c r="S326" s="200">
        <f>'Lab Results - U.S.'!M35</f>
        <v>0</v>
      </c>
      <c r="T326" s="200">
        <f>(IF(S326&gt;=$E326,0,IF(S326=0,0,IF(S326&lt;$C326,2,IF(S326&gt;=$C326,1,IF(S326&lt;=$D326,1))))))</f>
        <v>0</v>
      </c>
      <c r="U326" s="200">
        <f>'Lab Results - U.S.'!N35</f>
        <v>0</v>
      </c>
      <c r="V326" s="200">
        <f>(IF(U326&gt;=$E326,0,IF(U326=0,0,IF(U326&lt;$C326,2,IF(U326&gt;=$C326,1,IF(U326&lt;=$D326,1))))))</f>
        <v>0</v>
      </c>
      <c r="W326" s="200">
        <f>'Lab Results - U.S.'!O35</f>
        <v>0</v>
      </c>
      <c r="X326" s="200">
        <f>(IF(W326&gt;=$E326,0,IF(W326=0,0,IF(W326&lt;$C326,2,IF(W326&gt;=$C326,1,IF(W326&lt;=$D326,1))))))</f>
        <v>0</v>
      </c>
      <c r="Y326" s="200">
        <f>'Lab Results - U.S.'!P35</f>
        <v>0</v>
      </c>
      <c r="Z326" s="200">
        <f>(IF(Y326&gt;=$E326,0,IF(Y326=0,0,IF(Y326&lt;$C326,2,IF(Y326&gt;=$C326,1,IF(Y326&lt;=$D326,1))))))</f>
        <v>0</v>
      </c>
      <c r="AA326" s="200">
        <f>'Lab Results - U.S.'!Q35</f>
        <v>0</v>
      </c>
      <c r="AB326" s="200">
        <f>(IF(AA326&gt;=$E326,0,IF(AA326=0,0,IF(AA326&lt;$C326,2,IF(AA326&gt;=$C326,1,IF(AA326&lt;=$D326,1))))))</f>
        <v>0</v>
      </c>
      <c r="AC326" s="200">
        <f>'Lab Results - U.S.'!R35</f>
        <v>0</v>
      </c>
      <c r="AD326" s="223">
        <f>(IF(AC326&gt;=$E326,0,IF(AC326=0,0,IF(AC326&lt;$C326,2,IF(AC326&gt;=$C326,1,IF(AC326&lt;=$D326,1))))))</f>
        <v>0</v>
      </c>
    </row>
    <row r="327" spans="1:30" ht="15.75" customHeight="1" x14ac:dyDescent="0.2">
      <c r="A327" s="222" t="s">
        <v>2320</v>
      </c>
      <c r="B327" s="198" t="s">
        <v>2321</v>
      </c>
      <c r="C327" s="199">
        <v>0.3</v>
      </c>
      <c r="D327" s="199">
        <v>5.7</v>
      </c>
      <c r="E327" s="199">
        <v>1.5</v>
      </c>
      <c r="F327" s="199">
        <v>3</v>
      </c>
      <c r="G327" s="216">
        <f>'Lab Results - U.S.'!G39</f>
        <v>0</v>
      </c>
      <c r="H327" s="200">
        <f>(IF(G327&gt;=$E327,0,IF(G327=0,0,IF(G327&lt;$C327,2,IF(G327&gt;=$C327,1,IF(G327&lt;=$D327,1))))))</f>
        <v>0</v>
      </c>
      <c r="I327" s="200">
        <f>'Lab Results - U.S.'!H39</f>
        <v>0</v>
      </c>
      <c r="J327" s="200">
        <f>(IF(I327&gt;=$E327,0,IF(I327=0,0,IF(I327&lt;$C327,2,IF(I327&gt;=$C327,1,IF(I327&lt;=$D327,1))))))</f>
        <v>0</v>
      </c>
      <c r="K327" s="200">
        <f>'Lab Results - U.S.'!I39</f>
        <v>0</v>
      </c>
      <c r="L327" s="200">
        <f>(IF(K327&gt;=$E327,0,IF(K327=0,0,IF(K327&lt;$C327,2,IF(K327&gt;=$C327,1,IF(K327&lt;=$D327,1))))))</f>
        <v>0</v>
      </c>
      <c r="M327" s="200">
        <f>'Lab Results - U.S.'!J39</f>
        <v>0</v>
      </c>
      <c r="N327" s="200">
        <f>(IF(M327&gt;=$E327,0,IF(M327=0,0,IF(M327&lt;$C327,2,IF(M327&gt;=$C327,1,IF(M327&lt;=$D327,1))))))</f>
        <v>0</v>
      </c>
      <c r="O327" s="200">
        <f>'Lab Results - U.S.'!K39</f>
        <v>0</v>
      </c>
      <c r="P327" s="200">
        <f>(IF(O327&gt;=$E327,0,IF(O327=0,0,IF(O327&lt;$C327,2,IF(O327&gt;=$C327,1,IF(O327&lt;=$D327,1))))))</f>
        <v>0</v>
      </c>
      <c r="Q327" s="200">
        <f>'Lab Results - U.S.'!L39</f>
        <v>0</v>
      </c>
      <c r="R327" s="200">
        <f>(IF(Q327&gt;=$E327,0,IF(Q327=0,0,IF(Q327&lt;$C327,2,IF(Q327&gt;=$C327,1,IF(Q327&lt;=$D327,1))))))</f>
        <v>0</v>
      </c>
      <c r="S327" s="200">
        <f>'Lab Results - U.S.'!M39</f>
        <v>0</v>
      </c>
      <c r="T327" s="200">
        <f>(IF(S327&gt;=$E327,0,IF(S327=0,0,IF(S327&lt;$C327,2,IF(S327&gt;=$C327,1,IF(S327&lt;=$D327,1))))))</f>
        <v>0</v>
      </c>
      <c r="U327" s="200">
        <f>'Lab Results - U.S.'!N39</f>
        <v>0</v>
      </c>
      <c r="V327" s="200">
        <f>(IF(U327&gt;=$E327,0,IF(U327=0,0,IF(U327&lt;$C327,2,IF(U327&gt;=$C327,1,IF(U327&lt;=$D327,1))))))</f>
        <v>0</v>
      </c>
      <c r="W327" s="200">
        <f>'Lab Results - U.S.'!O39</f>
        <v>0</v>
      </c>
      <c r="X327" s="200">
        <f>(IF(W327&gt;=$E327,0,IF(W327=0,0,IF(W327&lt;$C327,2,IF(W327&gt;=$C327,1,IF(W327&lt;=$D327,1))))))</f>
        <v>0</v>
      </c>
      <c r="Y327" s="200">
        <f>'Lab Results - U.S.'!P39</f>
        <v>0</v>
      </c>
      <c r="Z327" s="200">
        <f>(IF(Y327&gt;=$E327,0,IF(Y327=0,0,IF(Y327&lt;$C327,2,IF(Y327&gt;=$C327,1,IF(Y327&lt;=$D327,1))))))</f>
        <v>0</v>
      </c>
      <c r="AA327" s="200">
        <f>'Lab Results - U.S.'!Q39</f>
        <v>0</v>
      </c>
      <c r="AB327" s="200">
        <f>(IF(AA327&gt;=$E327,0,IF(AA327=0,0,IF(AA327&lt;$C327,2,IF(AA327&gt;=$C327,1,IF(AA327&lt;=$D327,1))))))</f>
        <v>0</v>
      </c>
      <c r="AC327" s="200">
        <f>'Lab Results - U.S.'!R39</f>
        <v>0</v>
      </c>
      <c r="AD327" s="223">
        <f>(IF(AC327&gt;=$E327,0,IF(AC327=0,0,IF(AC327&lt;$C327,2,IF(AC327&gt;=$C327,1,IF(AC327&lt;=$D327,1))))))</f>
        <v>0</v>
      </c>
    </row>
    <row r="328" spans="1:30" ht="15.75" customHeight="1" x14ac:dyDescent="0.2">
      <c r="A328" s="226" t="s">
        <v>2322</v>
      </c>
      <c r="B328" s="204" t="s">
        <v>2323</v>
      </c>
      <c r="C328" s="205">
        <v>4.5</v>
      </c>
      <c r="D328" s="205">
        <v>12.5</v>
      </c>
      <c r="E328" s="205">
        <v>6</v>
      </c>
      <c r="F328" s="205">
        <v>12</v>
      </c>
      <c r="G328" s="217">
        <f>'Lab Results - U.S.'!G40</f>
        <v>0</v>
      </c>
      <c r="H328" s="207">
        <f>(IF(AND(G328&gt;=$E328,G328&lt;=$F328),0,IF(G328=0,0,IF(G328&lt;$C328,0,IF(G328&gt;$D328,2,IF(G328&gt;=$C328,1,IF(G328&lt;=$D328,1)))))))</f>
        <v>0</v>
      </c>
      <c r="I328" s="206">
        <f>'Lab Results - U.S.'!H40</f>
        <v>0</v>
      </c>
      <c r="J328" s="207">
        <f>(IF(AND(I328&gt;=$E328,I328&lt;=$F328),0,IF(I328=0,0,IF(I328&lt;$C328,0,IF(I328&gt;$D328,2,IF(I328&gt;=$C328,1,IF(I328&lt;=$D328,1)))))))</f>
        <v>0</v>
      </c>
      <c r="K328" s="206">
        <f>'Lab Results - U.S.'!I40</f>
        <v>0</v>
      </c>
      <c r="L328" s="207">
        <f>(IF(AND(K328&gt;=$E328,K328&lt;=$F328),0,IF(K328=0,0,IF(K328&lt;$C328,0,IF(K328&gt;$D328,2,IF(K328&gt;=$C328,1,IF(K328&lt;=$D328,1)))))))</f>
        <v>0</v>
      </c>
      <c r="M328" s="206">
        <f>'Lab Results - U.S.'!J40</f>
        <v>0</v>
      </c>
      <c r="N328" s="207">
        <f>(IF(AND(M328&gt;=$E328,M328&lt;=$F328),0,IF(M328=0,0,IF(M328&lt;$C328,0,IF(M328&gt;$D328,2,IF(M328&gt;=$C328,1,IF(M328&lt;=$D328,1)))))))</f>
        <v>0</v>
      </c>
      <c r="O328" s="206">
        <f>'Lab Results - U.S.'!K40</f>
        <v>0</v>
      </c>
      <c r="P328" s="207">
        <f>(IF(AND(O328&gt;=$E328,O328&lt;=$F328),0,IF(O328=0,0,IF(O328&lt;$C328,0,IF(O328&gt;$D328,2,IF(O328&gt;=$C328,1,IF(O328&lt;=$D328,1)))))))</f>
        <v>0</v>
      </c>
      <c r="Q328" s="206">
        <f>'Lab Results - U.S.'!L40</f>
        <v>0</v>
      </c>
      <c r="R328" s="207">
        <f>(IF(AND(Q328&gt;=$E328,Q328&lt;=$F328),0,IF(Q328=0,0,IF(Q328&lt;$C328,0,IF(Q328&gt;$D328,2,IF(Q328&gt;=$C328,1,IF(Q328&lt;=$D328,1)))))))</f>
        <v>0</v>
      </c>
      <c r="S328" s="206">
        <f>'Lab Results - U.S.'!M40</f>
        <v>0</v>
      </c>
      <c r="T328" s="207">
        <f>(IF(AND(S328&gt;=$E328,S328&lt;=$F328),0,IF(S328=0,0,IF(S328&lt;$C328,0,IF(S328&gt;$D328,2,IF(S328&gt;=$C328,1,IF(S328&lt;=$D328,1)))))))</f>
        <v>0</v>
      </c>
      <c r="U328" s="206">
        <f>'Lab Results - U.S.'!N40</f>
        <v>0</v>
      </c>
      <c r="V328" s="207">
        <f>(IF(AND(U328&gt;=$E328,U328&lt;=$F328),0,IF(U328=0,0,IF(U328&lt;$C328,0,IF(U328&gt;$D328,2,IF(U328&gt;=$C328,1,IF(U328&lt;=$D328,1)))))))</f>
        <v>0</v>
      </c>
      <c r="W328" s="206">
        <f>'Lab Results - U.S.'!O40</f>
        <v>0</v>
      </c>
      <c r="X328" s="207">
        <f>(IF(AND(W328&gt;=$E328,W328&lt;=$F328),0,IF(W328=0,0,IF(W328&lt;$C328,0,IF(W328&gt;$D328,2,IF(W328&gt;=$C328,1,IF(W328&lt;=$D328,1)))))))</f>
        <v>0</v>
      </c>
      <c r="Y328" s="206">
        <f>'Lab Results - U.S.'!P40</f>
        <v>0</v>
      </c>
      <c r="Z328" s="207">
        <f>(IF(AND(Y328&gt;=$E328,Y328&lt;=$F328),0,IF(Y328=0,0,IF(Y328&lt;$C328,0,IF(Y328&gt;$D328,2,IF(Y328&gt;=$C328,1,IF(Y328&lt;=$D328,1)))))))</f>
        <v>0</v>
      </c>
      <c r="AA328" s="206">
        <f>'Lab Results - U.S.'!Q40</f>
        <v>0</v>
      </c>
      <c r="AB328" s="207">
        <f>(IF(AND(AA328&gt;=$E328,AA328&lt;=$F328),0,IF(AA328=0,0,IF(AA328&lt;$C328,0,IF(AA328&gt;$D328,2,IF(AA328&gt;=$C328,1,IF(AA328&lt;=$D328,1)))))))</f>
        <v>0</v>
      </c>
      <c r="AC328" s="206">
        <f>'Lab Results - U.S.'!R40</f>
        <v>0</v>
      </c>
      <c r="AD328" s="227">
        <f>(IF(AND(AC328&gt;=$E328,AC328&lt;=$F328),0,IF(AC328=0,0,IF(AC328&lt;$C328,0,IF(AC328&gt;$D328,2,IF(AC328&gt;=$C328,1,IF(AC328&lt;=$D328,1)))))))</f>
        <v>0</v>
      </c>
    </row>
    <row r="329" spans="1:30" ht="15.75" customHeight="1" x14ac:dyDescent="0.2">
      <c r="A329" s="226" t="s">
        <v>2324</v>
      </c>
      <c r="B329" s="204" t="s">
        <v>2325</v>
      </c>
      <c r="C329" s="205">
        <v>27</v>
      </c>
      <c r="D329" s="205">
        <v>37</v>
      </c>
      <c r="E329" s="205">
        <v>28</v>
      </c>
      <c r="F329" s="205">
        <v>38</v>
      </c>
      <c r="G329" s="217">
        <f>'Lab Results - U.S.'!G41</f>
        <v>0</v>
      </c>
      <c r="H329" s="207">
        <f>(IF(AND(G329&gt;=$E329,G329&lt;=$F329),0,IF(G329=0,0,IF(G329&lt;$C329,0,IF(G329&gt;$D329,2,IF(G329&gt;=$C329,1,IF(G329&lt;=$D329,1)))))))</f>
        <v>0</v>
      </c>
      <c r="I329" s="206">
        <f>'Lab Results - U.S.'!H41</f>
        <v>0</v>
      </c>
      <c r="J329" s="207">
        <f>(IF(AND(I329&gt;=$E329,I329&lt;=$F329),0,IF(I329=0,0,IF(I329&lt;$C329,0,IF(I329&gt;$D329,2,IF(I329&gt;=$C329,1,IF(I329&lt;=$D329,1)))))))</f>
        <v>0</v>
      </c>
      <c r="K329" s="206">
        <f>'Lab Results - U.S.'!I41</f>
        <v>0</v>
      </c>
      <c r="L329" s="207">
        <f>(IF(AND(K329&gt;=$E329,K329&lt;=$F329),0,IF(K329=0,0,IF(K329&lt;$C329,0,IF(K329&gt;$D329,2,IF(K329&gt;=$C329,1,IF(K329&lt;=$D329,1)))))))</f>
        <v>0</v>
      </c>
      <c r="M329" s="206">
        <f>'Lab Results - U.S.'!J41</f>
        <v>0</v>
      </c>
      <c r="N329" s="207">
        <f>(IF(AND(M329&gt;=$E329,M329&lt;=$F329),0,IF(M329=0,0,IF(M329&lt;$C329,0,IF(M329&gt;$D329,2,IF(M329&gt;=$C329,1,IF(M329&lt;=$D329,1)))))))</f>
        <v>0</v>
      </c>
      <c r="O329" s="206">
        <f>'Lab Results - U.S.'!K41</f>
        <v>0</v>
      </c>
      <c r="P329" s="207">
        <f>(IF(AND(O329&gt;=$E329,O329&lt;=$F329),0,IF(O329=0,0,IF(O329&lt;$C329,0,IF(O329&gt;$D329,2,IF(O329&gt;=$C329,1,IF(O329&lt;=$D329,1)))))))</f>
        <v>0</v>
      </c>
      <c r="Q329" s="206">
        <f>'Lab Results - U.S.'!L41</f>
        <v>0</v>
      </c>
      <c r="R329" s="207">
        <f>(IF(AND(Q329&gt;=$E329,Q329&lt;=$F329),0,IF(Q329=0,0,IF(Q329&lt;$C329,0,IF(Q329&gt;$D329,2,IF(Q329&gt;=$C329,1,IF(Q329&lt;=$D329,1)))))))</f>
        <v>0</v>
      </c>
      <c r="S329" s="206">
        <f>'Lab Results - U.S.'!M41</f>
        <v>0</v>
      </c>
      <c r="T329" s="207">
        <f>(IF(AND(S329&gt;=$E329,S329&lt;=$F329),0,IF(S329=0,0,IF(S329&lt;$C329,0,IF(S329&gt;$D329,2,IF(S329&gt;=$C329,1,IF(S329&lt;=$D329,1)))))))</f>
        <v>0</v>
      </c>
      <c r="U329" s="206">
        <f>'Lab Results - U.S.'!N41</f>
        <v>0</v>
      </c>
      <c r="V329" s="207">
        <f>(IF(AND(U329&gt;=$E329,U329&lt;=$F329),0,IF(U329=0,0,IF(U329&lt;$C329,0,IF(U329&gt;$D329,2,IF(U329&gt;=$C329,1,IF(U329&lt;=$D329,1)))))))</f>
        <v>0</v>
      </c>
      <c r="W329" s="206">
        <f>'Lab Results - U.S.'!O41</f>
        <v>0</v>
      </c>
      <c r="X329" s="207">
        <f>(IF(AND(W329&gt;=$E329,W329&lt;=$F329),0,IF(W329=0,0,IF(W329&lt;$C329,0,IF(W329&gt;$D329,2,IF(W329&gt;=$C329,1,IF(W329&lt;=$D329,1)))))))</f>
        <v>0</v>
      </c>
      <c r="Y329" s="206">
        <f>'Lab Results - U.S.'!P41</f>
        <v>0</v>
      </c>
      <c r="Z329" s="207">
        <f>(IF(AND(Y329&gt;=$E329,Y329&lt;=$F329),0,IF(Y329=0,0,IF(Y329&lt;$C329,0,IF(Y329&gt;$D329,2,IF(Y329&gt;=$C329,1,IF(Y329&lt;=$D329,1)))))))</f>
        <v>0</v>
      </c>
      <c r="AA329" s="206">
        <f>'Lab Results - U.S.'!Q41</f>
        <v>0</v>
      </c>
      <c r="AB329" s="207">
        <f>(IF(AND(AA329&gt;=$E329,AA329&lt;=$F329),0,IF(AA329=0,0,IF(AA329&lt;$C329,0,IF(AA329&gt;$D329,2,IF(AA329&gt;=$C329,1,IF(AA329&lt;=$D329,1)))))))</f>
        <v>0</v>
      </c>
      <c r="AC329" s="206">
        <f>'Lab Results - U.S.'!R41</f>
        <v>0</v>
      </c>
      <c r="AD329" s="227">
        <f>(IF(AND(AC329&gt;=$E329,AC329&lt;=$F329),0,IF(AC329=0,0,IF(AC329&lt;$C329,0,IF(AC329&gt;$D329,2,IF(AC329&gt;=$C329,1,IF(AC329&lt;=$D329,1)))))))</f>
        <v>0</v>
      </c>
    </row>
    <row r="330" spans="1:30" ht="15.75" customHeight="1" x14ac:dyDescent="0.2">
      <c r="A330" s="226" t="s">
        <v>2326</v>
      </c>
      <c r="B330" s="204" t="s">
        <v>2327</v>
      </c>
      <c r="C330" s="205">
        <v>100</v>
      </c>
      <c r="D330" s="205">
        <v>180</v>
      </c>
      <c r="E330" s="205">
        <v>100</v>
      </c>
      <c r="F330" s="205">
        <v>180</v>
      </c>
      <c r="G330" s="206">
        <f>'Lab Results - U.S.'!G43</f>
        <v>0</v>
      </c>
      <c r="H330" s="207">
        <f>(IF(AND(G330&gt;=$E330,G330&lt;=$F330),0,IF(G330=0,0,IF(G330&lt;$C330,0,IF(G330&gt;$D330,2,IF(G330&gt;=$C330,1,IF(G330&lt;=$D330,1)))))))</f>
        <v>0</v>
      </c>
      <c r="I330" s="206">
        <f>'Lab Results - U.S.'!H43</f>
        <v>0</v>
      </c>
      <c r="J330" s="207">
        <f>(IF(AND(I330&gt;=$E330,I330&lt;=$F330),0,IF(I330=0,0,IF(I330&lt;$C330,0,IF(I330&gt;$D330,2,IF(I330&gt;=$C330,1,IF(I330&lt;=$D330,1)))))))</f>
        <v>0</v>
      </c>
      <c r="K330" s="206">
        <f>'Lab Results - U.S.'!I43</f>
        <v>0</v>
      </c>
      <c r="L330" s="207">
        <f>(IF(AND(K330&gt;=$E330,K330&lt;=$F330),0,IF(K330=0,0,IF(K330&lt;$C330,0,IF(K330&gt;$D330,2,IF(K330&gt;=$C330,1,IF(K330&lt;=$D330,1)))))))</f>
        <v>0</v>
      </c>
      <c r="M330" s="206">
        <f>'Lab Results - U.S.'!J43</f>
        <v>0</v>
      </c>
      <c r="N330" s="207">
        <f>(IF(AND(M330&gt;=$E330,M330&lt;=$F330),0,IF(M330=0,0,IF(M330&lt;$C330,0,IF(M330&gt;$D330,2,IF(M330&gt;=$C330,1,IF(M330&lt;=$D330,1)))))))</f>
        <v>0</v>
      </c>
      <c r="O330" s="206">
        <f>'Lab Results - U.S.'!K43</f>
        <v>0</v>
      </c>
      <c r="P330" s="207">
        <f>(IF(AND(O330&gt;=$E330,O330&lt;=$F330),0,IF(O330=0,0,IF(O330&lt;$C330,0,IF(O330&gt;$D330,2,IF(O330&gt;=$C330,1,IF(O330&lt;=$D330,1)))))))</f>
        <v>0</v>
      </c>
      <c r="Q330" s="206">
        <f>'Lab Results - U.S.'!L43</f>
        <v>0</v>
      </c>
      <c r="R330" s="207">
        <f>(IF(AND(Q330&gt;=$E330,Q330&lt;=$F330),0,IF(Q330=0,0,IF(Q330&lt;$C330,0,IF(Q330&gt;$D330,2,IF(Q330&gt;=$C330,1,IF(Q330&lt;=$D330,1)))))))</f>
        <v>0</v>
      </c>
      <c r="S330" s="206">
        <f>'Lab Results - U.S.'!M43</f>
        <v>0</v>
      </c>
      <c r="T330" s="207">
        <f>(IF(AND(S330&gt;=$E330,S330&lt;=$F330),0,IF(S330=0,0,IF(S330&lt;$C330,0,IF(S330&gt;$D330,2,IF(S330&gt;=$C330,1,IF(S330&lt;=$D330,1)))))))</f>
        <v>0</v>
      </c>
      <c r="U330" s="206">
        <f>'Lab Results - U.S.'!N43</f>
        <v>0</v>
      </c>
      <c r="V330" s="207">
        <f>(IF(AND(U330&gt;=$E330,U330&lt;=$F330),0,IF(U330=0,0,IF(U330&lt;$C330,0,IF(U330&gt;$D330,2,IF(U330&gt;=$C330,1,IF(U330&lt;=$D330,1)))))))</f>
        <v>0</v>
      </c>
      <c r="W330" s="206">
        <f>'Lab Results - U.S.'!O43</f>
        <v>0</v>
      </c>
      <c r="X330" s="207">
        <f>(IF(AND(W330&gt;=$E330,W330&lt;=$F330),0,IF(W330=0,0,IF(W330&lt;$C330,0,IF(W330&gt;$D330,2,IF(W330&gt;=$C330,1,IF(W330&lt;=$D330,1)))))))</f>
        <v>0</v>
      </c>
      <c r="Y330" s="206">
        <f>'Lab Results - U.S.'!P43</f>
        <v>0</v>
      </c>
      <c r="Z330" s="207">
        <f>(IF(AND(Y330&gt;=$E330,Y330&lt;=$F330),0,IF(Y330=0,0,IF(Y330&lt;$C330,0,IF(Y330&gt;$D330,2,IF(Y330&gt;=$C330,1,IF(Y330&lt;=$D330,1)))))))</f>
        <v>0</v>
      </c>
      <c r="AA330" s="206">
        <f>'Lab Results - U.S.'!Q43</f>
        <v>0</v>
      </c>
      <c r="AB330" s="207">
        <f>(IF(AND(AA330&gt;=$E330,AA330&lt;=$F330),0,IF(AA330=0,0,IF(AA330&lt;$C330,0,IF(AA330&gt;$D330,2,IF(AA330&gt;=$C330,1,IF(AA330&lt;=$D330,1)))))))</f>
        <v>0</v>
      </c>
      <c r="AC330" s="206">
        <f>'Lab Results - U.S.'!R43</f>
        <v>0</v>
      </c>
      <c r="AD330" s="227">
        <f>(IF(AND(AC330&gt;=$E330,AC330&lt;=$F330),0,IF(AC330=0,0,IF(AC330&lt;$C330,0,IF(AC330&gt;$D330,2,IF(AC330&gt;=$C330,1,IF(AC330&lt;=$D330,1)))))))</f>
        <v>0</v>
      </c>
    </row>
    <row r="331" spans="1:30" ht="15.75" customHeight="1" x14ac:dyDescent="0.2">
      <c r="A331" s="226" t="s">
        <v>2328</v>
      </c>
      <c r="B331" s="204" t="s">
        <v>2329</v>
      </c>
      <c r="C331" s="205">
        <v>0.7</v>
      </c>
      <c r="D331" s="205">
        <v>2</v>
      </c>
      <c r="E331" s="205">
        <v>1</v>
      </c>
      <c r="F331" s="205">
        <v>1.5</v>
      </c>
      <c r="G331" s="206">
        <f>'Lab Results - U.S.'!G44</f>
        <v>0</v>
      </c>
      <c r="H331" s="207">
        <f>(IF(AND(G331&gt;=$E331,G331&lt;=$F331),0,IF(G331=0,0,IF(G331&lt;$C331,0,IF(G331&gt;$D331,2,IF(G331&gt;=$C331,1,IF(G331&lt;=$D331,1)))))))</f>
        <v>0</v>
      </c>
      <c r="I331" s="206">
        <f>'Lab Results - U.S.'!H44</f>
        <v>0</v>
      </c>
      <c r="J331" s="207">
        <f>(IF(AND(I331&gt;=$E331,I331&lt;=$F331),0,IF(I331=0,0,IF(I331&lt;$C331,0,IF(I331&gt;$D331,2,IF(I331&gt;=$C331,1,IF(I331&lt;=$D331,1)))))))</f>
        <v>0</v>
      </c>
      <c r="K331" s="206">
        <f>'Lab Results - U.S.'!I44</f>
        <v>0</v>
      </c>
      <c r="L331" s="207">
        <f>(IF(AND(K331&gt;=$E331,K331&lt;=$F331),0,IF(K331=0,0,IF(K331&lt;$C331,0,IF(K331&gt;$D331,2,IF(K331&gt;=$C331,1,IF(K331&lt;=$D331,1)))))))</f>
        <v>0</v>
      </c>
      <c r="M331" s="206">
        <f>'Lab Results - U.S.'!J44</f>
        <v>0</v>
      </c>
      <c r="N331" s="207">
        <f>(IF(AND(M331&gt;=$E331,M331&lt;=$F331),0,IF(M331=0,0,IF(M331&lt;$C331,0,IF(M331&gt;$D331,2,IF(M331&gt;=$C331,1,IF(M331&lt;=$D331,1)))))))</f>
        <v>0</v>
      </c>
      <c r="O331" s="206">
        <f>'Lab Results - U.S.'!K44</f>
        <v>0</v>
      </c>
      <c r="P331" s="207">
        <f>(IF(AND(O331&gt;=$E331,O331&lt;=$F331),0,IF(O331=0,0,IF(O331&lt;$C331,0,IF(O331&gt;$D331,2,IF(O331&gt;=$C331,1,IF(O331&lt;=$D331,1)))))))</f>
        <v>0</v>
      </c>
      <c r="Q331" s="206">
        <f>'Lab Results - U.S.'!L44</f>
        <v>0</v>
      </c>
      <c r="R331" s="207">
        <f>(IF(AND(Q331&gt;=$E331,Q331&lt;=$F331),0,IF(Q331=0,0,IF(Q331&lt;$C331,0,IF(Q331&gt;$D331,2,IF(Q331&gt;=$C331,1,IF(Q331&lt;=$D331,1)))))))</f>
        <v>0</v>
      </c>
      <c r="S331" s="206">
        <f>'Lab Results - U.S.'!M44</f>
        <v>0</v>
      </c>
      <c r="T331" s="207">
        <f>(IF(AND(S331&gt;=$E331,S331&lt;=$F331),0,IF(S331=0,0,IF(S331&lt;$C331,0,IF(S331&gt;$D331,2,IF(S331&gt;=$C331,1,IF(S331&lt;=$D331,1)))))))</f>
        <v>0</v>
      </c>
      <c r="U331" s="206">
        <f>'Lab Results - U.S.'!N44</f>
        <v>0</v>
      </c>
      <c r="V331" s="207">
        <f>(IF(AND(U331&gt;=$E331,U331&lt;=$F331),0,IF(U331=0,0,IF(U331&lt;$C331,0,IF(U331&gt;$D331,2,IF(U331&gt;=$C331,1,IF(U331&lt;=$D331,1)))))))</f>
        <v>0</v>
      </c>
      <c r="W331" s="206">
        <f>'Lab Results - U.S.'!O44</f>
        <v>0</v>
      </c>
      <c r="X331" s="207">
        <f>(IF(AND(W331&gt;=$E331,W331&lt;=$F331),0,IF(W331=0,0,IF(W331&lt;$C331,0,IF(W331&gt;$D331,2,IF(W331&gt;=$C331,1,IF(W331&lt;=$D331,1)))))))</f>
        <v>0</v>
      </c>
      <c r="Y331" s="206">
        <f>'Lab Results - U.S.'!P44</f>
        <v>0</v>
      </c>
      <c r="Z331" s="207">
        <f>(IF(AND(Y331&gt;=$E331,Y331&lt;=$F331),0,IF(Y331=0,0,IF(Y331&lt;$C331,0,IF(Y331&gt;$D331,2,IF(Y331&gt;=$C331,1,IF(Y331&lt;=$D331,1)))))))</f>
        <v>0</v>
      </c>
      <c r="AA331" s="206">
        <f>'Lab Results - U.S.'!Q44</f>
        <v>0</v>
      </c>
      <c r="AB331" s="207">
        <f>(IF(AND(AA331&gt;=$E331,AA331&lt;=$F331),0,IF(AA331=0,0,IF(AA331&lt;$C331,0,IF(AA331&gt;$D331,2,IF(AA331&gt;=$C331,1,IF(AA331&lt;=$D331,1)))))))</f>
        <v>0</v>
      </c>
      <c r="AC331" s="206">
        <f>'Lab Results - U.S.'!R44</f>
        <v>0</v>
      </c>
      <c r="AD331" s="227">
        <f>(IF(AND(AC331&gt;=$E331,AC331&lt;=$F331),0,IF(AC331=0,0,IF(AC331&lt;$C331,0,IF(AC331&gt;$D331,2,IF(AC331&gt;=$C331,1,IF(AC331&lt;=$D331,1)))))))</f>
        <v>0</v>
      </c>
    </row>
    <row r="332" spans="1:30" ht="16.5" customHeight="1" x14ac:dyDescent="0.2">
      <c r="A332" s="226" t="s">
        <v>2330</v>
      </c>
      <c r="B332" s="204" t="s">
        <v>2331</v>
      </c>
      <c r="C332" s="205">
        <v>2</v>
      </c>
      <c r="D332" s="205">
        <v>4.4000000000000004</v>
      </c>
      <c r="E332" s="205">
        <v>3</v>
      </c>
      <c r="F332" s="205">
        <v>4.5</v>
      </c>
      <c r="G332" s="206">
        <f>'Lab Results - U.S.'!G45</f>
        <v>0</v>
      </c>
      <c r="H332" s="207">
        <f>(IF(AND(G332&gt;=$E332,G332&lt;=$F332),0,IF(G332=0,0,IF(G332&lt;$C332,0,IF(G332&gt;$D332,2,IF(G332&gt;=$C332,1,IF(G332&lt;=$D332,1)))))))</f>
        <v>0</v>
      </c>
      <c r="I332" s="206">
        <f>'Lab Results - U.S.'!H45</f>
        <v>0</v>
      </c>
      <c r="J332" s="207">
        <f>(IF(AND(I332&gt;=$E332,I332&lt;=$F332),0,IF(I332=0,0,IF(I332&lt;$C332,0,IF(I332&gt;$D332,2,IF(I332&gt;=$C332,1,IF(I332&lt;=$D332,1)))))))</f>
        <v>0</v>
      </c>
      <c r="K332" s="206">
        <f>'Lab Results - U.S.'!I45</f>
        <v>0</v>
      </c>
      <c r="L332" s="207">
        <f>(IF(AND(K332&gt;=$E332,K332&lt;=$F332),0,IF(K332=0,0,IF(K332&lt;$C332,0,IF(K332&gt;$D332,2,IF(K332&gt;=$C332,1,IF(K332&lt;=$D332,1)))))))</f>
        <v>0</v>
      </c>
      <c r="M332" s="206">
        <f>'Lab Results - U.S.'!J45</f>
        <v>0</v>
      </c>
      <c r="N332" s="207">
        <f>(IF(AND(M332&gt;=$E332,M332&lt;=$F332),0,IF(M332=0,0,IF(M332&lt;$C332,0,IF(M332&gt;$D332,2,IF(M332&gt;=$C332,1,IF(M332&lt;=$D332,1)))))))</f>
        <v>0</v>
      </c>
      <c r="O332" s="206">
        <f>'Lab Results - U.S.'!K45</f>
        <v>0</v>
      </c>
      <c r="P332" s="207">
        <f>(IF(AND(O332&gt;=$E332,O332&lt;=$F332),0,IF(O332=0,0,IF(O332&lt;$C332,0,IF(O332&gt;$D332,2,IF(O332&gt;=$C332,1,IF(O332&lt;=$D332,1)))))))</f>
        <v>0</v>
      </c>
      <c r="Q332" s="206">
        <f>'Lab Results - U.S.'!L45</f>
        <v>0</v>
      </c>
      <c r="R332" s="207">
        <f>(IF(AND(Q332&gt;=$E332,Q332&lt;=$F332),0,IF(Q332=0,0,IF(Q332&lt;$C332,0,IF(Q332&gt;$D332,2,IF(Q332&gt;=$C332,1,IF(Q332&lt;=$D332,1)))))))</f>
        <v>0</v>
      </c>
      <c r="S332" s="206">
        <f>'Lab Results - U.S.'!M45</f>
        <v>0</v>
      </c>
      <c r="T332" s="207">
        <f>(IF(AND(S332&gt;=$E332,S332&lt;=$F332),0,IF(S332=0,0,IF(S332&lt;$C332,0,IF(S332&gt;$D332,2,IF(S332&gt;=$C332,1,IF(S332&lt;=$D332,1)))))))</f>
        <v>0</v>
      </c>
      <c r="U332" s="206">
        <f>'Lab Results - U.S.'!N45</f>
        <v>0</v>
      </c>
      <c r="V332" s="207">
        <f>(IF(AND(U332&gt;=$E332,U332&lt;=$F332),0,IF(U332=0,0,IF(U332&lt;$C332,0,IF(U332&gt;$D332,2,IF(U332&gt;=$C332,1,IF(U332&lt;=$D332,1)))))))</f>
        <v>0</v>
      </c>
      <c r="W332" s="206">
        <f>'Lab Results - U.S.'!O45</f>
        <v>0</v>
      </c>
      <c r="X332" s="207">
        <f>(IF(AND(W332&gt;=$E332,W332&lt;=$F332),0,IF(W332=0,0,IF(W332&lt;$C332,0,IF(W332&gt;$D332,2,IF(W332&gt;=$C332,1,IF(W332&lt;=$D332,1)))))))</f>
        <v>0</v>
      </c>
      <c r="Y332" s="206">
        <f>'Lab Results - U.S.'!P45</f>
        <v>0</v>
      </c>
      <c r="Z332" s="207">
        <f>(IF(AND(Y332&gt;=$E332,Y332&lt;=$F332),0,IF(Y332=0,0,IF(Y332&lt;$C332,0,IF(Y332&gt;$D332,2,IF(Y332&gt;=$C332,1,IF(Y332&lt;=$D332,1)))))))</f>
        <v>0</v>
      </c>
      <c r="AA332" s="206">
        <f>'Lab Results - U.S.'!Q45</f>
        <v>0</v>
      </c>
      <c r="AB332" s="207">
        <f>(IF(AND(AA332&gt;=$E332,AA332&lt;=$F332),0,IF(AA332=0,0,IF(AA332&lt;$C332,0,IF(AA332&gt;$D332,2,IF(AA332&gt;=$C332,1,IF(AA332&lt;=$D332,1)))))))</f>
        <v>0</v>
      </c>
      <c r="AC332" s="206">
        <f>'Lab Results - U.S.'!R45</f>
        <v>0</v>
      </c>
      <c r="AD332" s="227">
        <f>(IF(AND(AC332&gt;=$E332,AC332&lt;=$F332),0,IF(AC332=0,0,IF(AC332&lt;$C332,0,IF(AC332&gt;$D332,2,IF(AC332&gt;=$C332,1,IF(AC332&lt;=$D332,1)))))))</f>
        <v>0</v>
      </c>
    </row>
    <row r="333" spans="1:30" ht="15" customHeight="1" x14ac:dyDescent="0.2">
      <c r="A333" s="676" t="s">
        <v>2332</v>
      </c>
      <c r="B333" s="541"/>
      <c r="C333" s="541"/>
      <c r="D333" s="541"/>
      <c r="E333" s="541"/>
      <c r="F333" s="541"/>
      <c r="G333" s="145"/>
      <c r="H333" s="145">
        <f>SUM(H324:H332)/(COUNT(H324:H332)*2)*100</f>
        <v>0</v>
      </c>
      <c r="I333" s="145"/>
      <c r="J333" s="145">
        <f>SUM(J324:J332)/(COUNT(J324:J332)*2)*100</f>
        <v>0</v>
      </c>
      <c r="K333" s="145"/>
      <c r="L333" s="145">
        <f>SUM(L324:L332)/(COUNT(L324:L332)*2)*100</f>
        <v>0</v>
      </c>
      <c r="M333" s="145"/>
      <c r="N333" s="145">
        <f>SUM(N324:N332)/(COUNT(N324:N332)*2)*100</f>
        <v>0</v>
      </c>
      <c r="O333" s="145"/>
      <c r="P333" s="145">
        <f>SUM(P324:P332)/(COUNT(P324:P332)*2)*100</f>
        <v>0</v>
      </c>
      <c r="Q333" s="145"/>
      <c r="R333" s="145">
        <f>SUM(R324:R332)/(COUNT(R324:R332)*2)*100</f>
        <v>0</v>
      </c>
      <c r="S333" s="145"/>
      <c r="T333" s="145">
        <f>SUM(T324:T332)/(COUNT(T324:T332)*2)*100</f>
        <v>0</v>
      </c>
      <c r="U333" s="145"/>
      <c r="V333" s="145">
        <f>SUM(V324:V332)/(COUNT(V324:V332)*2)*100</f>
        <v>0</v>
      </c>
      <c r="W333" s="145"/>
      <c r="X333" s="145">
        <f>SUM(X324:X332)/(COUNT(X324:X332)*2)*100</f>
        <v>0</v>
      </c>
      <c r="Y333" s="145"/>
      <c r="Z333" s="145">
        <f>SUM(Z324:Z332)/(COUNT(Z324:Z332)*2)*100</f>
        <v>0</v>
      </c>
      <c r="AA333" s="145"/>
      <c r="AB333" s="145">
        <f>SUM(AB324:AB332)/(COUNT(AB324:AB332)*2)*100</f>
        <v>0</v>
      </c>
      <c r="AC333" s="145"/>
      <c r="AD333" s="149">
        <f>SUM(AD324:AD332)/(COUNT(AD324:AD332)*2)*100</f>
        <v>0</v>
      </c>
    </row>
    <row r="334" spans="1:30" ht="15" customHeight="1" x14ac:dyDescent="0.2">
      <c r="A334" s="676" t="s">
        <v>2333</v>
      </c>
      <c r="B334" s="541"/>
      <c r="C334" s="541"/>
      <c r="D334" s="541"/>
      <c r="E334" s="541"/>
      <c r="F334" s="541"/>
      <c r="G334" s="145"/>
      <c r="H334" s="145">
        <f>SUMIF(H324:H332,1,H324:H332)/(COUNT(H324:H332)*1)*100</f>
        <v>0</v>
      </c>
      <c r="I334" s="145"/>
      <c r="J334" s="145">
        <f>SUMIF(J324:J332,1,J324:J332)/(COUNT(J324:J332)*1)*100</f>
        <v>0</v>
      </c>
      <c r="K334" s="145"/>
      <c r="L334" s="145">
        <f>SUMIF(L324:L332,1,L324:L332)/(COUNT(L324:L332)*1)*100</f>
        <v>0</v>
      </c>
      <c r="M334" s="145"/>
      <c r="N334" s="145">
        <f>SUMIF(N324:N332,1,N324:N332)/(COUNT(N324:N332)*1)*100</f>
        <v>0</v>
      </c>
      <c r="O334" s="145"/>
      <c r="P334" s="145">
        <f>SUMIF(P324:P332,1,P324:P332)/(COUNT(P324:P332)*1)*100</f>
        <v>0</v>
      </c>
      <c r="Q334" s="145"/>
      <c r="R334" s="145">
        <f>SUMIF(R324:R332,1,R324:R332)/(COUNT(R324:R332)*1)*100</f>
        <v>0</v>
      </c>
      <c r="S334" s="145"/>
      <c r="T334" s="145">
        <f>SUMIF(T324:T332,1,T324:T332)/(COUNT(T324:T332)*1)*100</f>
        <v>0</v>
      </c>
      <c r="U334" s="145"/>
      <c r="V334" s="145">
        <f>SUMIF(V324:V332,1,V324:V332)/(COUNT(V324:V332)*1)*100</f>
        <v>0</v>
      </c>
      <c r="W334" s="145"/>
      <c r="X334" s="145">
        <f>SUMIF(X324:X332,1,X324:X332)/(COUNT(X324:X332)*1)*100</f>
        <v>0</v>
      </c>
      <c r="Y334" s="145"/>
      <c r="Z334" s="145">
        <f>SUMIF(Z324:Z332,1,Z324:Z332)/(COUNT(Z324:Z332)*1)*100</f>
        <v>0</v>
      </c>
      <c r="AA334" s="145"/>
      <c r="AB334" s="145">
        <f>SUMIF(AB324:AB332,1,AB324:AB332)/(COUNT(AB324:AB332)*1)*100</f>
        <v>0</v>
      </c>
      <c r="AC334" s="145"/>
      <c r="AD334" s="149">
        <f>SUMIF(AD324:AD332,1,AD324:AD332)/(COUNT(AD324:AD332)*1)*100</f>
        <v>0</v>
      </c>
    </row>
    <row r="335" spans="1:30" ht="15" customHeight="1" x14ac:dyDescent="0.2">
      <c r="A335" s="676" t="s">
        <v>2334</v>
      </c>
      <c r="B335" s="541"/>
      <c r="C335" s="541"/>
      <c r="D335" s="541"/>
      <c r="E335" s="541"/>
      <c r="F335" s="541"/>
      <c r="G335" s="145"/>
      <c r="H335" s="145">
        <f>SUMIF(H324:H332,2,H324:H332)/(COUNT(H324:H332)*2)*100</f>
        <v>0</v>
      </c>
      <c r="I335" s="145"/>
      <c r="J335" s="145">
        <f>SUMIF(J324:J332,2,J324:J332)/(COUNT(J324:J332)*2)*100</f>
        <v>0</v>
      </c>
      <c r="K335" s="145"/>
      <c r="L335" s="145">
        <f>SUMIF(L324:L332,2,L324:L332)/(COUNT(L324:L332)*2)*100</f>
        <v>0</v>
      </c>
      <c r="M335" s="145"/>
      <c r="N335" s="145">
        <f>SUMIF(N324:N332,2,N324:N332)/(COUNT(N324:N332)*2)*100</f>
        <v>0</v>
      </c>
      <c r="O335" s="145"/>
      <c r="P335" s="145">
        <f>SUMIF(P324:P332,2,P324:P332)/(COUNT(P324:P332)*2)*100</f>
        <v>0</v>
      </c>
      <c r="Q335" s="145"/>
      <c r="R335" s="145">
        <f>SUMIF(R324:R332,2,R324:R332)/(COUNT(R324:R332)*2)*100</f>
        <v>0</v>
      </c>
      <c r="S335" s="145"/>
      <c r="T335" s="145">
        <f>SUMIF(T324:T332,2,T324:T332)/(COUNT(T324:T332)*2)*100</f>
        <v>0</v>
      </c>
      <c r="U335" s="145"/>
      <c r="V335" s="145">
        <f>SUMIF(V324:V332,2,V324:V332)/(COUNT(V324:V332)*2)*100</f>
        <v>0</v>
      </c>
      <c r="W335" s="145"/>
      <c r="X335" s="145">
        <f>SUMIF(X324:X332,2,X324:X332)/(COUNT(X324:X332)*2)*100</f>
        <v>0</v>
      </c>
      <c r="Y335" s="145"/>
      <c r="Z335" s="145">
        <f>SUMIF(Z324:Z332,2,Z324:Z332)/(COUNT(Z324:Z332)*2)*100</f>
        <v>0</v>
      </c>
      <c r="AA335" s="145"/>
      <c r="AB335" s="145">
        <f>SUMIF(AB324:AB332,2,AB324:AB332)/(COUNT(AB324:AB332)*2)*100</f>
        <v>0</v>
      </c>
      <c r="AC335" s="145"/>
      <c r="AD335" s="149">
        <f>SUMIF(AD324:AD332,2,AD324:AD332)/(COUNT(AD324:AD332)*2)*100</f>
        <v>0</v>
      </c>
    </row>
    <row r="336" spans="1:30" ht="15.75" customHeight="1" x14ac:dyDescent="0.2">
      <c r="A336" s="674" t="s">
        <v>2335</v>
      </c>
      <c r="B336" s="541"/>
      <c r="C336" s="541"/>
      <c r="D336" s="541"/>
      <c r="E336" s="541"/>
      <c r="F336" s="541"/>
      <c r="G336" s="541"/>
      <c r="H336" s="541"/>
      <c r="I336" s="541"/>
      <c r="J336" s="541"/>
      <c r="K336" s="541"/>
      <c r="L336" s="541"/>
      <c r="M336" s="541"/>
      <c r="N336" s="541"/>
      <c r="O336" s="541"/>
      <c r="P336" s="541"/>
      <c r="Q336" s="541"/>
      <c r="R336" s="541"/>
      <c r="S336" s="541"/>
      <c r="T336" s="541"/>
      <c r="U336" s="541"/>
      <c r="V336" s="541"/>
      <c r="W336" s="541"/>
      <c r="X336" s="541"/>
      <c r="Y336" s="541"/>
      <c r="Z336" s="541"/>
      <c r="AA336" s="541"/>
      <c r="AB336" s="541"/>
      <c r="AC336" s="541"/>
      <c r="AD336" s="635"/>
    </row>
    <row r="337" spans="1:30" ht="15.75" customHeight="1" x14ac:dyDescent="0.2">
      <c r="A337" s="226" t="s">
        <v>2336</v>
      </c>
      <c r="B337" s="204" t="s">
        <v>2337</v>
      </c>
      <c r="C337" s="205">
        <v>8.6999999999999993</v>
      </c>
      <c r="D337" s="205">
        <v>10.5</v>
      </c>
      <c r="E337" s="205">
        <v>9.1999999999999993</v>
      </c>
      <c r="F337" s="205">
        <v>10.1</v>
      </c>
      <c r="G337" s="206">
        <f>'Lab Results - U.S.'!G20</f>
        <v>0</v>
      </c>
      <c r="H337" s="207">
        <f>(IF(AND(G337&gt;=$E337,G337&lt;=$F337),0,IF(G337=0,0,IF(G337&lt;$C337,0,IF(G337&gt;$D337,2,IF(G337&gt;=$C337,1,IF(G337&lt;=$D337,1)))))))</f>
        <v>0</v>
      </c>
      <c r="I337" s="206">
        <f>'Lab Results - U.S.'!H20</f>
        <v>0</v>
      </c>
      <c r="J337" s="207">
        <f>(IF(AND(I337&gt;=$E337,I337&lt;=$F337),0,IF(I337=0,0,IF(I337&lt;$C337,0,IF(I337&gt;$D337,2,IF(I337&gt;=$C337,1,IF(I337&lt;=$D337,1)))))))</f>
        <v>0</v>
      </c>
      <c r="K337" s="206">
        <f>'Lab Results - U.S.'!I20</f>
        <v>0</v>
      </c>
      <c r="L337" s="207">
        <f>(IF(AND(K337&gt;=$E337,K337&lt;=$F337),0,IF(K337=0,0,IF(K337&lt;$C337,0,IF(K337&gt;$D337,2,IF(K337&gt;=$C337,1,IF(K337&lt;=$D337,1)))))))</f>
        <v>0</v>
      </c>
      <c r="M337" s="206">
        <f>'Lab Results - U.S.'!J20</f>
        <v>0</v>
      </c>
      <c r="N337" s="207">
        <f>(IF(AND(M337&gt;=$E337,M337&lt;=$F337),0,IF(M337=0,0,IF(M337&lt;$C337,0,IF(M337&gt;$D337,2,IF(M337&gt;=$C337,1,IF(M337&lt;=$D337,1)))))))</f>
        <v>0</v>
      </c>
      <c r="O337" s="206">
        <f>'Lab Results - U.S.'!K20</f>
        <v>0</v>
      </c>
      <c r="P337" s="207">
        <f>(IF(AND(O337&gt;=$E337,O337&lt;=$F337),0,IF(O337=0,0,IF(O337&lt;$C337,0,IF(O337&gt;$D337,2,IF(O337&gt;=$C337,1,IF(O337&lt;=$D337,1)))))))</f>
        <v>0</v>
      </c>
      <c r="Q337" s="206">
        <f>'Lab Results - U.S.'!L20</f>
        <v>0</v>
      </c>
      <c r="R337" s="207">
        <f>(IF(AND(Q337&gt;=$E337,Q337&lt;=$F337),0,IF(Q337=0,0,IF(Q337&lt;$C337,0,IF(Q337&gt;$D337,2,IF(Q337&gt;=$C337,1,IF(Q337&lt;=$D337,1)))))))</f>
        <v>0</v>
      </c>
      <c r="S337" s="206">
        <f>'Lab Results - U.S.'!M20</f>
        <v>0</v>
      </c>
      <c r="T337" s="207">
        <f>(IF(AND(S337&gt;=$E337,S337&lt;=$F337),0,IF(S337=0,0,IF(S337&lt;$C337,0,IF(S337&gt;$D337,2,IF(S337&gt;=$C337,1,IF(S337&lt;=$D337,1)))))))</f>
        <v>0</v>
      </c>
      <c r="U337" s="206">
        <f>'Lab Results - U.S.'!N20</f>
        <v>0</v>
      </c>
      <c r="V337" s="207">
        <f>(IF(AND(U337&gt;=$E337,U337&lt;=$F337),0,IF(U337=0,0,IF(U337&lt;$C337,0,IF(U337&gt;$D337,2,IF(U337&gt;=$C337,1,IF(U337&lt;=$D337,1)))))))</f>
        <v>0</v>
      </c>
      <c r="W337" s="206">
        <f>'Lab Results - U.S.'!O20</f>
        <v>0</v>
      </c>
      <c r="X337" s="207">
        <f>(IF(AND(W337&gt;=$E337,W337&lt;=$F337),0,IF(W337=0,0,IF(W337&lt;$C337,0,IF(W337&gt;$D337,2,IF(W337&gt;=$C337,1,IF(W337&lt;=$D337,1)))))))</f>
        <v>0</v>
      </c>
      <c r="Y337" s="206">
        <f>'Lab Results - U.S.'!P20</f>
        <v>0</v>
      </c>
      <c r="Z337" s="207">
        <f>(IF(AND(Y337&gt;=$E337,Y337&lt;=$F337),0,IF(Y337=0,0,IF(Y337&lt;$C337,0,IF(Y337&gt;$D337,2,IF(Y337&gt;=$C337,1,IF(Y337&lt;=$D337,1)))))))</f>
        <v>0</v>
      </c>
      <c r="AA337" s="206">
        <f>'Lab Results - U.S.'!Q20</f>
        <v>0</v>
      </c>
      <c r="AB337" s="207">
        <f>(IF(AND(AA337&gt;=$E337,AA337&lt;=$F337),0,IF(AA337=0,0,IF(AA337&lt;$C337,0,IF(AA337&gt;$D337,2,IF(AA337&gt;=$C337,1,IF(AA337&lt;=$D337,1)))))))</f>
        <v>0</v>
      </c>
      <c r="AC337" s="206">
        <f>'Lab Results - U.S.'!R20</f>
        <v>0</v>
      </c>
      <c r="AD337" s="227">
        <f>(IF(AND(AC337&gt;=$E337,AC337&lt;=$F337),0,IF(AC337=0,0,IF(AC337&lt;$C337,0,IF(AC337&gt;$D337,2,IF(AC337&gt;=$C337,1,IF(AC337&lt;=$D337,1)))))))</f>
        <v>0</v>
      </c>
    </row>
    <row r="338" spans="1:30" ht="15.75" customHeight="1" x14ac:dyDescent="0.2">
      <c r="A338" s="222" t="s">
        <v>2338</v>
      </c>
      <c r="B338" s="198" t="s">
        <v>2339</v>
      </c>
      <c r="C338" s="199">
        <v>2.2999999999999998</v>
      </c>
      <c r="D338" s="199">
        <v>4.8</v>
      </c>
      <c r="E338" s="199">
        <v>3.5</v>
      </c>
      <c r="F338" s="199">
        <v>4</v>
      </c>
      <c r="G338" s="200">
        <f>'Lab Results - U.S.'!G21</f>
        <v>0</v>
      </c>
      <c r="H338" s="200">
        <f>(IF(G338&gt;=$E338,0,IF(G338=0,0,IF(G338&lt;$C338,2,IF(G338&gt;=$C338,1,IF(G338&lt;=$D338,1))))))</f>
        <v>0</v>
      </c>
      <c r="I338" s="200">
        <f>'Lab Results - U.S.'!H21</f>
        <v>0</v>
      </c>
      <c r="J338" s="200">
        <f>(IF(I338&gt;=$E338,0,IF(I338=0,0,IF(I338&lt;$C338,2,IF(I338&gt;=$C338,1,IF(I338&lt;=$D338,1))))))</f>
        <v>0</v>
      </c>
      <c r="K338" s="200">
        <f>'Lab Results - U.S.'!I21</f>
        <v>0</v>
      </c>
      <c r="L338" s="200">
        <f>(IF(K338&gt;=$E338,0,IF(K338=0,0,IF(K338&lt;$C338,2,IF(K338&gt;=$C338,1,IF(K338&lt;=$D338,1))))))</f>
        <v>0</v>
      </c>
      <c r="M338" s="200">
        <f>'Lab Results - U.S.'!J21</f>
        <v>0</v>
      </c>
      <c r="N338" s="200">
        <f>(IF(M338&gt;=$E338,0,IF(M338=0,0,IF(M338&lt;$C338,2,IF(M338&gt;=$C338,1,IF(M338&lt;=$D338,1))))))</f>
        <v>0</v>
      </c>
      <c r="O338" s="200">
        <f>'Lab Results - U.S.'!K21</f>
        <v>0</v>
      </c>
      <c r="P338" s="200">
        <f>(IF(O338&gt;=$E338,0,IF(O338=0,0,IF(O338&lt;$C338,2,IF(O338&gt;=$C338,1,IF(O338&lt;=$D338,1))))))</f>
        <v>0</v>
      </c>
      <c r="Q338" s="200">
        <f>'Lab Results - U.S.'!L21</f>
        <v>0</v>
      </c>
      <c r="R338" s="200">
        <f>(IF(Q338&gt;=$E338,0,IF(Q338=0,0,IF(Q338&lt;$C338,2,IF(Q338&gt;=$C338,1,IF(Q338&lt;=$D338,1))))))</f>
        <v>0</v>
      </c>
      <c r="S338" s="200">
        <f>'Lab Results - U.S.'!M21</f>
        <v>0</v>
      </c>
      <c r="T338" s="200">
        <f>(IF(S338&gt;=$E338,0,IF(S338=0,0,IF(S338&lt;$C338,2,IF(S338&gt;=$C338,1,IF(S338&lt;=$D338,1))))))</f>
        <v>0</v>
      </c>
      <c r="U338" s="200">
        <f>'Lab Results - U.S.'!N21</f>
        <v>0</v>
      </c>
      <c r="V338" s="200">
        <f>(IF(U338&gt;=$E338,0,IF(U338=0,0,IF(U338&lt;$C338,2,IF(U338&gt;=$C338,1,IF(U338&lt;=$D338,1))))))</f>
        <v>0</v>
      </c>
      <c r="W338" s="200">
        <f>'Lab Results - U.S.'!O21</f>
        <v>0</v>
      </c>
      <c r="X338" s="200">
        <f>(IF(W338&gt;=$E338,0,IF(W338=0,0,IF(W338&lt;$C338,2,IF(W338&gt;=$C338,1,IF(W338&lt;=$D338,1))))))</f>
        <v>0</v>
      </c>
      <c r="Y338" s="200">
        <f>'Lab Results - U.S.'!P21</f>
        <v>0</v>
      </c>
      <c r="Z338" s="200">
        <f>(IF(Y338&gt;=$E338,0,IF(Y338=0,0,IF(Y338&lt;$C338,2,IF(Y338&gt;=$C338,1,IF(Y338&lt;=$D338,1))))))</f>
        <v>0</v>
      </c>
      <c r="AA338" s="200">
        <f>'Lab Results - U.S.'!Q21</f>
        <v>0</v>
      </c>
      <c r="AB338" s="200">
        <f>(IF(AA338&gt;=$E338,0,IF(AA338=0,0,IF(AA338&lt;$C338,2,IF(AA338&gt;=$C338,1,IF(AA338&lt;=$D338,1))))))</f>
        <v>0</v>
      </c>
      <c r="AC338" s="200">
        <f>'Lab Results - U.S.'!R21</f>
        <v>0</v>
      </c>
      <c r="AD338" s="223">
        <f>(IF(AC338&gt;=$E338,0,IF(AC338=0,0,IF(AC338&lt;$C338,2,IF(AC338&gt;=$C338,1,IF(AC338&lt;=$D338,1))))))</f>
        <v>0</v>
      </c>
    </row>
    <row r="339" spans="1:30" ht="15.75" customHeight="1" x14ac:dyDescent="0.2">
      <c r="A339" s="222" t="s">
        <v>2340</v>
      </c>
      <c r="B339" s="198" t="s">
        <v>2341</v>
      </c>
      <c r="C339" s="199">
        <v>8.6999999999999993</v>
      </c>
      <c r="D339" s="199">
        <v>10.5</v>
      </c>
      <c r="E339" s="199">
        <v>9.1999999999999993</v>
      </c>
      <c r="F339" s="199">
        <v>10.1</v>
      </c>
      <c r="G339" s="200">
        <f>'Lab Results - U.S.'!G20</f>
        <v>0</v>
      </c>
      <c r="H339" s="200">
        <f>(IF(G339&gt;=$E339,0,IF(G339=0,0,IF(G339&lt;$C339,2,IF(G339&gt;=$C339,1,IF(G339&lt;=$D339,1))))))</f>
        <v>0</v>
      </c>
      <c r="I339" s="200">
        <f>'Lab Results - U.S.'!H20</f>
        <v>0</v>
      </c>
      <c r="J339" s="200">
        <f>(IF(I339&gt;=$E339,0,IF(I339=0,0,IF(I339&lt;$C339,2,IF(I339&gt;=$C339,1,IF(I339&lt;=$D339,1))))))</f>
        <v>0</v>
      </c>
      <c r="K339" s="200">
        <f>'Lab Results - U.S.'!I20</f>
        <v>0</v>
      </c>
      <c r="L339" s="200">
        <f>(IF(K339&gt;=$E339,0,IF(K339=0,0,IF(K339&lt;$C339,2,IF(K339&gt;=$C339,1,IF(K339&lt;=$D339,1))))))</f>
        <v>0</v>
      </c>
      <c r="M339" s="200">
        <f>'Lab Results - U.S.'!J20</f>
        <v>0</v>
      </c>
      <c r="N339" s="200">
        <f>(IF(M339&gt;=$E339,0,IF(M339=0,0,IF(M339&lt;$C339,2,IF(M339&gt;=$C339,1,IF(M339&lt;=$D339,1))))))</f>
        <v>0</v>
      </c>
      <c r="O339" s="200">
        <f>'Lab Results - U.S.'!K20</f>
        <v>0</v>
      </c>
      <c r="P339" s="200">
        <f>(IF(O339&gt;=$E339,0,IF(O339=0,0,IF(O339&lt;$C339,2,IF(O339&gt;=$C339,1,IF(O339&lt;=$D339,1))))))</f>
        <v>0</v>
      </c>
      <c r="Q339" s="200">
        <f>'Lab Results - U.S.'!L20</f>
        <v>0</v>
      </c>
      <c r="R339" s="200">
        <f>(IF(Q339&gt;=$E339,0,IF(Q339=0,0,IF(Q339&lt;$C339,2,IF(Q339&gt;=$C339,1,IF(Q339&lt;=$D339,1))))))</f>
        <v>0</v>
      </c>
      <c r="S339" s="200">
        <f>'Lab Results - U.S.'!M20</f>
        <v>0</v>
      </c>
      <c r="T339" s="200">
        <f>(IF(S339&gt;=$E339,0,IF(S339=0,0,IF(S339&lt;$C339,2,IF(S339&gt;=$C339,1,IF(S339&lt;=$D339,1))))))</f>
        <v>0</v>
      </c>
      <c r="U339" s="200">
        <f>'Lab Results - U.S.'!N20</f>
        <v>0</v>
      </c>
      <c r="V339" s="200">
        <f>(IF(U339&gt;=$E339,0,IF(U339=0,0,IF(U339&lt;$C339,2,IF(U339&gt;=$C339,1,IF(U339&lt;=$D339,1))))))</f>
        <v>0</v>
      </c>
      <c r="W339" s="200">
        <f>'Lab Results - U.S.'!O20</f>
        <v>0</v>
      </c>
      <c r="X339" s="200">
        <f>(IF(W339&gt;=$E339,0,IF(W339=0,0,IF(W339&lt;$C339,2,IF(W339&gt;=$C339,1,IF(W339&lt;=$D339,1))))))</f>
        <v>0</v>
      </c>
      <c r="Y339" s="200">
        <f>'Lab Results - U.S.'!P20</f>
        <v>0</v>
      </c>
      <c r="Z339" s="200">
        <f>(IF(Y339&gt;=$E339,0,IF(Y339=0,0,IF(Y339&lt;$C339,2,IF(Y339&gt;=$C339,1,IF(Y339&lt;=$D339,1))))))</f>
        <v>0</v>
      </c>
      <c r="AA339" s="200">
        <f>'Lab Results - U.S.'!Q20</f>
        <v>0</v>
      </c>
      <c r="AB339" s="200">
        <f>(IF(AA339&gt;=$E339,0,IF(AA339=0,0,IF(AA339&lt;$C339,2,IF(AA339&gt;=$C339,1,IF(AA339&lt;=$D339,1))))))</f>
        <v>0</v>
      </c>
      <c r="AC339" s="200">
        <f>'Lab Results - U.S.'!R20</f>
        <v>0</v>
      </c>
      <c r="AD339" s="223">
        <f>(IF(AC339&gt;=$E339,0,IF(AC339=0,0,IF(AC339&lt;$C339,2,IF(AC339&gt;=$C339,1,IF(AC339&lt;=$D339,1))))))</f>
        <v>0</v>
      </c>
    </row>
    <row r="340" spans="1:30" ht="16.5" customHeight="1" x14ac:dyDescent="0.2">
      <c r="A340" s="226" t="s">
        <v>2342</v>
      </c>
      <c r="B340" s="204" t="s">
        <v>2343</v>
      </c>
      <c r="C340" s="205">
        <v>2.2999999999999998</v>
      </c>
      <c r="D340" s="205">
        <v>4.8</v>
      </c>
      <c r="E340" s="205">
        <v>3.5</v>
      </c>
      <c r="F340" s="205">
        <v>4</v>
      </c>
      <c r="G340" s="206">
        <f>'Lab Results - U.S.'!G21</f>
        <v>0</v>
      </c>
      <c r="H340" s="207">
        <f>(IF(AND(G340&gt;=$E340,G340&lt;=$F340),0,IF(G340=0,0,IF(G340&lt;$C340,0,IF(G340&gt;$D340,2,IF(G340&gt;=$C340,1,IF(G340&lt;=$D340,1)))))))</f>
        <v>0</v>
      </c>
      <c r="I340" s="206">
        <f>'Lab Results - U.S.'!H21</f>
        <v>0</v>
      </c>
      <c r="J340" s="207">
        <f>(IF(AND(I340&gt;=$E340,I340&lt;=$F340),0,IF(I340=0,0,IF(I340&lt;$C340,0,IF(I340&gt;$D340,2,IF(I340&gt;=$C340,1,IF(I340&lt;=$D340,1)))))))</f>
        <v>0</v>
      </c>
      <c r="K340" s="206">
        <f>'Lab Results - U.S.'!I21</f>
        <v>0</v>
      </c>
      <c r="L340" s="207">
        <f>(IF(AND(K340&gt;=$E340,K340&lt;=$F340),0,IF(K340=0,0,IF(K340&lt;$C340,0,IF(K340&gt;$D340,2,IF(K340&gt;=$C340,1,IF(K340&lt;=$D340,1)))))))</f>
        <v>0</v>
      </c>
      <c r="M340" s="206">
        <f>'Lab Results - U.S.'!J21</f>
        <v>0</v>
      </c>
      <c r="N340" s="207">
        <f>(IF(AND(M340&gt;=$E340,M340&lt;=$F340),0,IF(M340=0,0,IF(M340&lt;$C340,0,IF(M340&gt;$D340,2,IF(M340&gt;=$C340,1,IF(M340&lt;=$D340,1)))))))</f>
        <v>0</v>
      </c>
      <c r="O340" s="206">
        <f>'Lab Results - U.S.'!K21</f>
        <v>0</v>
      </c>
      <c r="P340" s="207">
        <f>(IF(AND(O340&gt;=$E340,O340&lt;=$F340),0,IF(O340=0,0,IF(O340&lt;$C340,0,IF(O340&gt;$D340,2,IF(O340&gt;=$C340,1,IF(O340&lt;=$D340,1)))))))</f>
        <v>0</v>
      </c>
      <c r="Q340" s="206">
        <f>'Lab Results - U.S.'!L21</f>
        <v>0</v>
      </c>
      <c r="R340" s="207">
        <f>(IF(AND(Q340&gt;=$E340,Q340&lt;=$F340),0,IF(Q340=0,0,IF(Q340&lt;$C340,0,IF(Q340&gt;$D340,2,IF(Q340&gt;=$C340,1,IF(Q340&lt;=$D340,1)))))))</f>
        <v>0</v>
      </c>
      <c r="S340" s="206">
        <f>'Lab Results - U.S.'!M21</f>
        <v>0</v>
      </c>
      <c r="T340" s="207">
        <f>(IF(AND(S340&gt;=$E340,S340&lt;=$F340),0,IF(S340=0,0,IF(S340&lt;$C340,0,IF(S340&gt;$D340,2,IF(S340&gt;=$C340,1,IF(S340&lt;=$D340,1)))))))</f>
        <v>0</v>
      </c>
      <c r="U340" s="206">
        <f>'Lab Results - U.S.'!N21</f>
        <v>0</v>
      </c>
      <c r="V340" s="207">
        <f>(IF(AND(U340&gt;=$E340,U340&lt;=$F340),0,IF(U340=0,0,IF(U340&lt;$C340,0,IF(U340&gt;$D340,2,IF(U340&gt;=$C340,1,IF(U340&lt;=$D340,1)))))))</f>
        <v>0</v>
      </c>
      <c r="W340" s="206">
        <f>'Lab Results - U.S.'!O21</f>
        <v>0</v>
      </c>
      <c r="X340" s="207">
        <f>(IF(AND(W340&gt;=$E340,W340&lt;=$F340),0,IF(W340=0,0,IF(W340&lt;$C340,0,IF(W340&gt;$D340,2,IF(W340&gt;=$C340,1,IF(W340&lt;=$D340,1)))))))</f>
        <v>0</v>
      </c>
      <c r="Y340" s="206">
        <f>'Lab Results - U.S.'!P21</f>
        <v>0</v>
      </c>
      <c r="Z340" s="207">
        <f>(IF(AND(Y340&gt;=$E340,Y340&lt;=$F340),0,IF(Y340=0,0,IF(Y340&lt;$C340,0,IF(Y340&gt;$D340,2,IF(Y340&gt;=$C340,1,IF(Y340&lt;=$D340,1)))))))</f>
        <v>0</v>
      </c>
      <c r="AA340" s="206">
        <f>'Lab Results - U.S.'!Q21</f>
        <v>0</v>
      </c>
      <c r="AB340" s="207">
        <f>(IF(AND(AA340&gt;=$E340,AA340&lt;=$F340),0,IF(AA340=0,0,IF(AA340&lt;$C340,0,IF(AA340&gt;$D340,2,IF(AA340&gt;=$C340,1,IF(AA340&lt;=$D340,1)))))))</f>
        <v>0</v>
      </c>
      <c r="AC340" s="206">
        <f>'Lab Results - U.S.'!R21</f>
        <v>0</v>
      </c>
      <c r="AD340" s="227">
        <f>(IF(AND(AC340&gt;=$E340,AC340&lt;=$F340),0,IF(AC340=0,0,IF(AC340&lt;$C340,0,IF(AC340&gt;$D340,2,IF(AC340&gt;=$C340,1,IF(AC340&lt;=$D340,1)))))))</f>
        <v>0</v>
      </c>
    </row>
    <row r="341" spans="1:30" ht="15" customHeight="1" x14ac:dyDescent="0.2">
      <c r="A341" s="676" t="s">
        <v>2344</v>
      </c>
      <c r="B341" s="541"/>
      <c r="C341" s="541"/>
      <c r="D341" s="541"/>
      <c r="E341" s="541"/>
      <c r="F341" s="541"/>
      <c r="G341" s="145"/>
      <c r="H341" s="145">
        <f>SUM(H337:H340)/(COUNT(H337:H340)*2)*100</f>
        <v>0</v>
      </c>
      <c r="I341" s="145"/>
      <c r="J341" s="145">
        <f>SUM(J337:J340)/(COUNT(J337:J340)*2)*100</f>
        <v>0</v>
      </c>
      <c r="K341" s="145"/>
      <c r="L341" s="145">
        <f>SUM(L337:L340)/(COUNT(L337:L340)*2)*100</f>
        <v>0</v>
      </c>
      <c r="M341" s="145"/>
      <c r="N341" s="145">
        <f>SUM(N337:N340)/(COUNT(N337:N340)*2)*100</f>
        <v>0</v>
      </c>
      <c r="O341" s="145"/>
      <c r="P341" s="145">
        <f>SUM(P337:P340)/(COUNT(P337:P340)*2)*100</f>
        <v>0</v>
      </c>
      <c r="Q341" s="145"/>
      <c r="R341" s="145">
        <f>SUM(R337:R340)/(COUNT(R337:R340)*2)*100</f>
        <v>0</v>
      </c>
      <c r="S341" s="145"/>
      <c r="T341" s="145">
        <f>SUM(T337:T340)/(COUNT(T337:T340)*2)*100</f>
        <v>0</v>
      </c>
      <c r="U341" s="145"/>
      <c r="V341" s="145">
        <f>SUM(V337:V340)/(COUNT(V337:V340)*2)*100</f>
        <v>0</v>
      </c>
      <c r="W341" s="145"/>
      <c r="X341" s="145">
        <f>SUM(X337:X340)/(COUNT(X337:X340)*2)*100</f>
        <v>0</v>
      </c>
      <c r="Y341" s="145"/>
      <c r="Z341" s="145">
        <f>SUM(Z337:Z340)/(COUNT(Z337:Z340)*2)*100</f>
        <v>0</v>
      </c>
      <c r="AA341" s="145"/>
      <c r="AB341" s="145">
        <f>SUM(AB337:AB340)/(COUNT(AB337:AB340)*2)*100</f>
        <v>0</v>
      </c>
      <c r="AC341" s="145"/>
      <c r="AD341" s="149">
        <f>SUM(AD337:AD340)/(COUNT(AD337:AD340)*2)*100</f>
        <v>0</v>
      </c>
    </row>
    <row r="342" spans="1:30" ht="15" customHeight="1" x14ac:dyDescent="0.2">
      <c r="A342" s="676" t="s">
        <v>2345</v>
      </c>
      <c r="B342" s="541"/>
      <c r="C342" s="541"/>
      <c r="D342" s="541"/>
      <c r="E342" s="541"/>
      <c r="F342" s="541"/>
      <c r="G342" s="145"/>
      <c r="H342" s="145">
        <f>SUMIF(H337:H340,1,H337:H340)/(COUNT(H337:H340)*1)*100</f>
        <v>0</v>
      </c>
      <c r="I342" s="145"/>
      <c r="J342" s="145">
        <f>SUMIF(J337:J340,1,J337:J340)/(COUNT(J337:J340)*1)*100</f>
        <v>0</v>
      </c>
      <c r="K342" s="145"/>
      <c r="L342" s="145">
        <f>SUMIF(L337:L340,1,L337:L340)/(COUNT(L337:L340)*1)*100</f>
        <v>0</v>
      </c>
      <c r="M342" s="145"/>
      <c r="N342" s="145">
        <f>SUMIF(N337:N340,1,N337:N340)/(COUNT(N337:N340)*1)*100</f>
        <v>0</v>
      </c>
      <c r="O342" s="145"/>
      <c r="P342" s="145">
        <f>SUMIF(P337:P340,1,P337:P340)/(COUNT(P337:P340)*1)*100</f>
        <v>0</v>
      </c>
      <c r="Q342" s="145"/>
      <c r="R342" s="145">
        <f>SUMIF(R337:R340,1,R337:R340)/(COUNT(R337:R340)*1)*100</f>
        <v>0</v>
      </c>
      <c r="S342" s="145"/>
      <c r="T342" s="145">
        <f>SUMIF(T337:T340,1,T337:T340)/(COUNT(T337:T340)*1)*100</f>
        <v>0</v>
      </c>
      <c r="U342" s="145"/>
      <c r="V342" s="145">
        <f>SUMIF(V337:V340,1,V337:V340)/(COUNT(V337:V340)*1)*100</f>
        <v>0</v>
      </c>
      <c r="W342" s="145"/>
      <c r="X342" s="145">
        <f>SUMIF(X337:X340,1,X337:X340)/(COUNT(X337:X340)*1)*100</f>
        <v>0</v>
      </c>
      <c r="Y342" s="145"/>
      <c r="Z342" s="145">
        <f>SUMIF(Z337:Z340,1,Z337:Z340)/(COUNT(Z337:Z340)*1)*100</f>
        <v>0</v>
      </c>
      <c r="AA342" s="145"/>
      <c r="AB342" s="145">
        <f>SUMIF(AB337:AB340,1,AB337:AB340)/(COUNT(AB337:AB340)*1)*100</f>
        <v>0</v>
      </c>
      <c r="AC342" s="145"/>
      <c r="AD342" s="149">
        <f>SUMIF(AD337:AD340,1,AD337:AD340)/(COUNT(AD337:AD340)*1)*100</f>
        <v>0</v>
      </c>
    </row>
    <row r="343" spans="1:30" ht="15" customHeight="1" x14ac:dyDescent="0.2">
      <c r="A343" s="676" t="s">
        <v>2346</v>
      </c>
      <c r="B343" s="541"/>
      <c r="C343" s="541"/>
      <c r="D343" s="541"/>
      <c r="E343" s="541"/>
      <c r="F343" s="541"/>
      <c r="G343" s="145"/>
      <c r="H343" s="145">
        <f>SUMIF(H337:H340,2,H337:H340)/(COUNT(H337:H340)*2)*100</f>
        <v>0</v>
      </c>
      <c r="I343" s="145"/>
      <c r="J343" s="145">
        <f>SUMIF(J337:J340,2,J337:J340)/(COUNT(J337:J340)*2)*100</f>
        <v>0</v>
      </c>
      <c r="K343" s="145"/>
      <c r="L343" s="145">
        <f>SUMIF(L337:L340,2,L337:L340)/(COUNT(L337:L340)*2)*100</f>
        <v>0</v>
      </c>
      <c r="M343" s="145"/>
      <c r="N343" s="145">
        <f>SUMIF(N337:N340,2,N337:N340)/(COUNT(N337:N340)*2)*100</f>
        <v>0</v>
      </c>
      <c r="O343" s="145"/>
      <c r="P343" s="145">
        <f>SUMIF(P337:P340,2,P337:P340)/(COUNT(P337:P340)*2)*100</f>
        <v>0</v>
      </c>
      <c r="Q343" s="145"/>
      <c r="R343" s="145">
        <f>SUMIF(R337:R340,2,R337:R340)/(COUNT(R337:R340)*2)*100</f>
        <v>0</v>
      </c>
      <c r="S343" s="145"/>
      <c r="T343" s="145">
        <f>SUMIF(T337:T340,2,T337:T340)/(COUNT(T337:T340)*2)*100</f>
        <v>0</v>
      </c>
      <c r="U343" s="145"/>
      <c r="V343" s="145">
        <f>SUMIF(V337:V340,2,V337:V340)/(COUNT(V337:V340)*2)*100</f>
        <v>0</v>
      </c>
      <c r="W343" s="145"/>
      <c r="X343" s="145">
        <f>SUMIF(X337:X340,2,X337:X340)/(COUNT(X337:X340)*2)*100</f>
        <v>0</v>
      </c>
      <c r="Y343" s="145"/>
      <c r="Z343" s="145">
        <f>SUMIF(Z337:Z340,2,Z337:Z340)/(COUNT(Z337:Z340)*2)*100</f>
        <v>0</v>
      </c>
      <c r="AA343" s="145"/>
      <c r="AB343" s="145">
        <f>SUMIF(AB337:AB340,2,AB337:AB340)/(COUNT(AB337:AB340)*2)*100</f>
        <v>0</v>
      </c>
      <c r="AC343" s="145"/>
      <c r="AD343" s="149">
        <f>SUMIF(AD337:AD340,2,AD337:AD340)/(COUNT(AD337:AD340)*2)*100</f>
        <v>0</v>
      </c>
    </row>
    <row r="344" spans="1:30" ht="15.75" customHeight="1" x14ac:dyDescent="0.2">
      <c r="A344" s="674" t="s">
        <v>2347</v>
      </c>
      <c r="B344" s="541"/>
      <c r="C344" s="541"/>
      <c r="D344" s="541"/>
      <c r="E344" s="541"/>
      <c r="F344" s="541"/>
      <c r="G344" s="541"/>
      <c r="H344" s="541"/>
      <c r="I344" s="541"/>
      <c r="J344" s="541"/>
      <c r="K344" s="541"/>
      <c r="L344" s="541"/>
      <c r="M344" s="541"/>
      <c r="N344" s="541"/>
      <c r="O344" s="541"/>
      <c r="P344" s="541"/>
      <c r="Q344" s="541"/>
      <c r="R344" s="541"/>
      <c r="S344" s="541"/>
      <c r="T344" s="541"/>
      <c r="U344" s="541"/>
      <c r="V344" s="541"/>
      <c r="W344" s="541"/>
      <c r="X344" s="541"/>
      <c r="Y344" s="541"/>
      <c r="Z344" s="541"/>
      <c r="AA344" s="541"/>
      <c r="AB344" s="541"/>
      <c r="AC344" s="541"/>
      <c r="AD344" s="635"/>
    </row>
    <row r="345" spans="1:30" ht="15.75" customHeight="1" x14ac:dyDescent="0.2">
      <c r="A345" s="222" t="s">
        <v>2348</v>
      </c>
      <c r="B345" s="198" t="s">
        <v>2349</v>
      </c>
      <c r="C345" s="199">
        <v>0.3</v>
      </c>
      <c r="D345" s="199">
        <v>5.7</v>
      </c>
      <c r="E345" s="199">
        <v>1.5</v>
      </c>
      <c r="F345" s="199">
        <v>3</v>
      </c>
      <c r="G345" s="200">
        <f>'Lab Results - U.S.'!G39</f>
        <v>0</v>
      </c>
      <c r="H345" s="200">
        <f>(IF(G345&gt;=$E345,0,IF(G345=0,0,IF(G345&lt;$C345,2,IF(G345&gt;=$C345,1,IF(G345&lt;=$D345,1))))))</f>
        <v>0</v>
      </c>
      <c r="I345" s="200">
        <f>'Lab Results - U.S.'!H39</f>
        <v>0</v>
      </c>
      <c r="J345" s="200">
        <f>(IF(I345&gt;=$E345,0,IF(I345=0,0,IF(I345&lt;$C345,2,IF(I345&gt;=$C345,1,IF(I345&lt;=$D345,1))))))</f>
        <v>0</v>
      </c>
      <c r="K345" s="200">
        <f>'Lab Results - U.S.'!I39</f>
        <v>0</v>
      </c>
      <c r="L345" s="200">
        <f>(IF(K345&gt;=$E345,0,IF(K345=0,0,IF(K345&lt;$C345,2,IF(K345&gt;=$C345,1,IF(K345&lt;=$D345,1))))))</f>
        <v>0</v>
      </c>
      <c r="M345" s="200">
        <f>'Lab Results - U.S.'!J39</f>
        <v>0</v>
      </c>
      <c r="N345" s="200">
        <f>(IF(M345&gt;=$E345,0,IF(M345=0,0,IF(M345&lt;$C345,2,IF(M345&gt;=$C345,1,IF(M345&lt;=$D345,1))))))</f>
        <v>0</v>
      </c>
      <c r="O345" s="200">
        <f>'Lab Results - U.S.'!K39</f>
        <v>0</v>
      </c>
      <c r="P345" s="200">
        <f>(IF(O345&gt;=$E345,0,IF(O345=0,0,IF(O345&lt;$C345,2,IF(O345&gt;=$C345,1,IF(O345&lt;=$D345,1))))))</f>
        <v>0</v>
      </c>
      <c r="Q345" s="200">
        <f>'Lab Results - U.S.'!L39</f>
        <v>0</v>
      </c>
      <c r="R345" s="200">
        <f>(IF(Q345&gt;=$E345,0,IF(Q345=0,0,IF(Q345&lt;$C345,2,IF(Q345&gt;=$C345,1,IF(Q345&lt;=$D345,1))))))</f>
        <v>0</v>
      </c>
      <c r="S345" s="200">
        <f>'Lab Results - U.S.'!M39</f>
        <v>0</v>
      </c>
      <c r="T345" s="200">
        <f>(IF(S345&gt;=$E345,0,IF(S345=0,0,IF(S345&lt;$C345,2,IF(S345&gt;=$C345,1,IF(S345&lt;=$D345,1))))))</f>
        <v>0</v>
      </c>
      <c r="U345" s="200">
        <f>'Lab Results - U.S.'!N39</f>
        <v>0</v>
      </c>
      <c r="V345" s="200">
        <f>(IF(U345&gt;=$E345,0,IF(U345=0,0,IF(U345&lt;$C345,2,IF(U345&gt;=$C345,1,IF(U345&lt;=$D345,1))))))</f>
        <v>0</v>
      </c>
      <c r="W345" s="200">
        <f>'Lab Results - U.S.'!O39</f>
        <v>0</v>
      </c>
      <c r="X345" s="200">
        <f>(IF(W345&gt;=$E345,0,IF(W345=0,0,IF(W345&lt;$C345,2,IF(W345&gt;=$C345,1,IF(W345&lt;=$D345,1))))))</f>
        <v>0</v>
      </c>
      <c r="Y345" s="200">
        <f>'Lab Results - U.S.'!P39</f>
        <v>0</v>
      </c>
      <c r="Z345" s="200">
        <f>(IF(Y345&gt;=$E345,0,IF(Y345=0,0,IF(Y345&lt;$C345,2,IF(Y345&gt;=$C345,1,IF(Y345&lt;=$D345,1))))))</f>
        <v>0</v>
      </c>
      <c r="AA345" s="200">
        <f>'Lab Results - U.S.'!Q39</f>
        <v>0</v>
      </c>
      <c r="AB345" s="200">
        <f>(IF(AA345&gt;=$E345,0,IF(AA345=0,0,IF(AA345&lt;$C345,2,IF(AA345&gt;=$C345,1,IF(AA345&lt;=$D345,1))))))</f>
        <v>0</v>
      </c>
      <c r="AC345" s="200">
        <f>'Lab Results - U.S.'!R39</f>
        <v>0</v>
      </c>
      <c r="AD345" s="223">
        <f>(IF(AC345&gt;=$E345,0,IF(AC345=0,0,IF(AC345&lt;$C345,2,IF(AC345&gt;=$C345,1,IF(AC345&lt;=$D345,1))))))</f>
        <v>0</v>
      </c>
    </row>
    <row r="346" spans="1:30" ht="16.5" customHeight="1" x14ac:dyDescent="0.2">
      <c r="A346" s="222" t="s">
        <v>2350</v>
      </c>
      <c r="B346" s="198" t="s">
        <v>2351</v>
      </c>
      <c r="C346" s="199">
        <v>4.5</v>
      </c>
      <c r="D346" s="199">
        <v>12.5</v>
      </c>
      <c r="E346" s="199">
        <v>6</v>
      </c>
      <c r="F346" s="199">
        <v>12</v>
      </c>
      <c r="G346" s="200">
        <f>'Lab Results - U.S.'!G40</f>
        <v>0</v>
      </c>
      <c r="H346" s="200">
        <f>(IF(G346&gt;=$E346,0,IF(G346=0,0,IF(G346&lt;$C346,2,IF(G346&gt;=$C346,1,IF(G346&lt;=$D346,1))))))</f>
        <v>0</v>
      </c>
      <c r="I346" s="200">
        <f>'Lab Results - U.S.'!H40</f>
        <v>0</v>
      </c>
      <c r="J346" s="200">
        <f>(IF(I346&gt;=$E346,0,IF(I346=0,0,IF(I346&lt;$C346,2,IF(I346&gt;=$C346,1,IF(I346&lt;=$D346,1))))))</f>
        <v>0</v>
      </c>
      <c r="K346" s="200">
        <f>'Lab Results - U.S.'!I40</f>
        <v>0</v>
      </c>
      <c r="L346" s="200">
        <f>(IF(K346&gt;=$E346,0,IF(K346=0,0,IF(K346&lt;$C346,2,IF(K346&gt;=$C346,1,IF(K346&lt;=$D346,1))))))</f>
        <v>0</v>
      </c>
      <c r="M346" s="200">
        <f>'Lab Results - U.S.'!J40</f>
        <v>0</v>
      </c>
      <c r="N346" s="200">
        <f>(IF(M346&gt;=$E346,0,IF(M346=0,0,IF(M346&lt;$C346,2,IF(M346&gt;=$C346,1,IF(M346&lt;=$D346,1))))))</f>
        <v>0</v>
      </c>
      <c r="O346" s="200">
        <f>'Lab Results - U.S.'!K40</f>
        <v>0</v>
      </c>
      <c r="P346" s="200">
        <f>(IF(O346&gt;=$E346,0,IF(O346=0,0,IF(O346&lt;$C346,2,IF(O346&gt;=$C346,1,IF(O346&lt;=$D346,1))))))</f>
        <v>0</v>
      </c>
      <c r="Q346" s="200">
        <f>'Lab Results - U.S.'!L40</f>
        <v>0</v>
      </c>
      <c r="R346" s="200">
        <f>(IF(Q346&gt;=$E346,0,IF(Q346=0,0,IF(Q346&lt;$C346,2,IF(Q346&gt;=$C346,1,IF(Q346&lt;=$D346,1))))))</f>
        <v>0</v>
      </c>
      <c r="S346" s="200">
        <f>'Lab Results - U.S.'!M40</f>
        <v>0</v>
      </c>
      <c r="T346" s="200">
        <f>(IF(S346&gt;=$E346,0,IF(S346=0,0,IF(S346&lt;$C346,2,IF(S346&gt;=$C346,1,IF(S346&lt;=$D346,1))))))</f>
        <v>0</v>
      </c>
      <c r="U346" s="200">
        <f>'Lab Results - U.S.'!N40</f>
        <v>0</v>
      </c>
      <c r="V346" s="200">
        <f>(IF(U346&gt;=$E346,0,IF(U346=0,0,IF(U346&lt;$C346,2,IF(U346&gt;=$C346,1,IF(U346&lt;=$D346,1))))))</f>
        <v>0</v>
      </c>
      <c r="W346" s="200">
        <f>'Lab Results - U.S.'!O40</f>
        <v>0</v>
      </c>
      <c r="X346" s="200">
        <f>(IF(W346&gt;=$E346,0,IF(W346=0,0,IF(W346&lt;$C346,2,IF(W346&gt;=$C346,1,IF(W346&lt;=$D346,1))))))</f>
        <v>0</v>
      </c>
      <c r="Y346" s="200">
        <f>'Lab Results - U.S.'!P40</f>
        <v>0</v>
      </c>
      <c r="Z346" s="200">
        <f>(IF(Y346&gt;=$E346,0,IF(Y346=0,0,IF(Y346&lt;$C346,2,IF(Y346&gt;=$C346,1,IF(Y346&lt;=$D346,1))))))</f>
        <v>0</v>
      </c>
      <c r="AA346" s="200">
        <f>'Lab Results - U.S.'!Q40</f>
        <v>0</v>
      </c>
      <c r="AB346" s="200">
        <f>(IF(AA346&gt;=$E346,0,IF(AA346=0,0,IF(AA346&lt;$C346,2,IF(AA346&gt;=$C346,1,IF(AA346&lt;=$D346,1))))))</f>
        <v>0</v>
      </c>
      <c r="AC346" s="200">
        <f>'Lab Results - U.S.'!R40</f>
        <v>0</v>
      </c>
      <c r="AD346" s="223">
        <f>(IF(AC346&gt;=$E346,0,IF(AC346=0,0,IF(AC346&lt;$C346,2,IF(AC346&gt;=$C346,1,IF(AC346&lt;=$D346,1))))))</f>
        <v>0</v>
      </c>
    </row>
    <row r="347" spans="1:30" ht="15" customHeight="1" x14ac:dyDescent="0.2">
      <c r="A347" s="676" t="s">
        <v>2352</v>
      </c>
      <c r="B347" s="541"/>
      <c r="C347" s="541"/>
      <c r="D347" s="541"/>
      <c r="E347" s="541"/>
      <c r="F347" s="541"/>
      <c r="G347" s="145"/>
      <c r="H347" s="145">
        <f>SUM(H345:H346)/(COUNT(H345:H346)*2)*100</f>
        <v>0</v>
      </c>
      <c r="I347" s="145"/>
      <c r="J347" s="145">
        <f>SUM(J345:J346)/(COUNT(J345:J346)*2)*100</f>
        <v>0</v>
      </c>
      <c r="K347" s="145"/>
      <c r="L347" s="145">
        <f>SUM(L345:L346)/(COUNT(L345:L346)*2)*100</f>
        <v>0</v>
      </c>
      <c r="M347" s="145"/>
      <c r="N347" s="145">
        <f>SUM(N345:N346)/(COUNT(N345:N346)*2)*100</f>
        <v>0</v>
      </c>
      <c r="O347" s="145"/>
      <c r="P347" s="145">
        <f>SUM(P345:P346)/(COUNT(P345:P346)*2)*100</f>
        <v>0</v>
      </c>
      <c r="Q347" s="145"/>
      <c r="R347" s="145">
        <f>SUM(R345:R346)/(COUNT(R345:R346)*2)*100</f>
        <v>0</v>
      </c>
      <c r="S347" s="145"/>
      <c r="T347" s="145">
        <f>SUM(T345:T346)/(COUNT(T345:T346)*2)*100</f>
        <v>0</v>
      </c>
      <c r="U347" s="145"/>
      <c r="V347" s="145">
        <f>SUM(V345:V346)/(COUNT(V345:V346)*2)*100</f>
        <v>0</v>
      </c>
      <c r="W347" s="145"/>
      <c r="X347" s="145">
        <f>SUM(X345:X346)/(COUNT(X345:X346)*2)*100</f>
        <v>0</v>
      </c>
      <c r="Y347" s="145"/>
      <c r="Z347" s="145">
        <f>SUM(Z345:Z346)/(COUNT(Z345:Z346)*2)*100</f>
        <v>0</v>
      </c>
      <c r="AA347" s="145"/>
      <c r="AB347" s="145">
        <f>SUM(AB345:AB346)/(COUNT(AB345:AB346)*2)*100</f>
        <v>0</v>
      </c>
      <c r="AC347" s="145"/>
      <c r="AD347" s="149">
        <f>SUM(AD345:AD346)/(COUNT(AD345:AD346)*2)*100</f>
        <v>0</v>
      </c>
    </row>
    <row r="348" spans="1:30" ht="15" customHeight="1" x14ac:dyDescent="0.2">
      <c r="A348" s="676" t="s">
        <v>2353</v>
      </c>
      <c r="B348" s="541"/>
      <c r="C348" s="541"/>
      <c r="D348" s="541"/>
      <c r="E348" s="541"/>
      <c r="F348" s="541"/>
      <c r="G348" s="145"/>
      <c r="H348" s="145">
        <f>SUMIF(H345:H346,1,H345:H346)/(COUNT(H345:H346)*1)*100</f>
        <v>0</v>
      </c>
      <c r="I348" s="145"/>
      <c r="J348" s="145">
        <f>SUMIF(J345:J346,1,J345:J346)/(COUNT(J345:J346)*1)*100</f>
        <v>0</v>
      </c>
      <c r="K348" s="145"/>
      <c r="L348" s="145">
        <f>SUMIF(L345:L346,1,L345:L346)/(COUNT(L345:L346)*1)*100</f>
        <v>0</v>
      </c>
      <c r="M348" s="145"/>
      <c r="N348" s="145">
        <f>SUMIF(N345:N346,1,N345:N346)/(COUNT(N345:N346)*1)*100</f>
        <v>0</v>
      </c>
      <c r="O348" s="145"/>
      <c r="P348" s="145">
        <f>SUMIF(P345:P346,1,P345:P346)/(COUNT(P345:P346)*1)*100</f>
        <v>0</v>
      </c>
      <c r="Q348" s="145"/>
      <c r="R348" s="145">
        <f>SUMIF(R345:R346,1,R345:R346)/(COUNT(R345:R346)*1)*100</f>
        <v>0</v>
      </c>
      <c r="S348" s="145"/>
      <c r="T348" s="145">
        <f>SUMIF(T345:T346,1,T345:T346)/(COUNT(T345:T346)*1)*100</f>
        <v>0</v>
      </c>
      <c r="U348" s="145"/>
      <c r="V348" s="145">
        <f>SUMIF(V345:V346,1,V345:V346)/(COUNT(V345:V346)*1)*100</f>
        <v>0</v>
      </c>
      <c r="W348" s="145"/>
      <c r="X348" s="145">
        <f>SUMIF(X345:X346,1,X345:X346)/(COUNT(X345:X346)*1)*100</f>
        <v>0</v>
      </c>
      <c r="Y348" s="145"/>
      <c r="Z348" s="145">
        <f>SUMIF(Z345:Z346,1,Z345:Z346)/(COUNT(Z345:Z346)*1)*100</f>
        <v>0</v>
      </c>
      <c r="AA348" s="145"/>
      <c r="AB348" s="145">
        <f>SUMIF(AB345:AB346,1,AB345:AB346)/(COUNT(AB345:AB346)*1)*100</f>
        <v>0</v>
      </c>
      <c r="AC348" s="145"/>
      <c r="AD348" s="149">
        <f>SUMIF(AD345:AD346,1,AD345:AD346)/(COUNT(AD345:AD346)*1)*100</f>
        <v>0</v>
      </c>
    </row>
    <row r="349" spans="1:30" ht="15" customHeight="1" x14ac:dyDescent="0.2">
      <c r="A349" s="676" t="s">
        <v>2354</v>
      </c>
      <c r="B349" s="541"/>
      <c r="C349" s="541"/>
      <c r="D349" s="541"/>
      <c r="E349" s="541"/>
      <c r="F349" s="541"/>
      <c r="G349" s="145"/>
      <c r="H349" s="145">
        <f>SUMIF(H345:H346,2,H345:H346)/(COUNT(H345:H346)*2)*100</f>
        <v>0</v>
      </c>
      <c r="I349" s="145"/>
      <c r="J349" s="145">
        <f>SUMIF(J345:J346,2,J345:J346)/(COUNT(J345:J346)*2)*100</f>
        <v>0</v>
      </c>
      <c r="K349" s="145"/>
      <c r="L349" s="145">
        <f>SUMIF(L345:L346,2,L345:L346)/(COUNT(L345:L346)*2)*100</f>
        <v>0</v>
      </c>
      <c r="M349" s="145"/>
      <c r="N349" s="145">
        <f>SUMIF(N345:N346,2,N345:N346)/(COUNT(N345:N346)*2)*100</f>
        <v>0</v>
      </c>
      <c r="O349" s="145"/>
      <c r="P349" s="145">
        <f>SUMIF(P345:P346,2,P345:P346)/(COUNT(P345:P346)*2)*100</f>
        <v>0</v>
      </c>
      <c r="Q349" s="145"/>
      <c r="R349" s="145">
        <f>SUMIF(R345:R346,2,R345:R346)/(COUNT(R345:R346)*2)*100</f>
        <v>0</v>
      </c>
      <c r="S349" s="145"/>
      <c r="T349" s="145">
        <f>SUMIF(T345:T346,2,T345:T346)/(COUNT(T345:T346)*2)*100</f>
        <v>0</v>
      </c>
      <c r="U349" s="145"/>
      <c r="V349" s="145">
        <f>SUMIF(V345:V346,2,V345:V346)/(COUNT(V345:V346)*2)*100</f>
        <v>0</v>
      </c>
      <c r="W349" s="145"/>
      <c r="X349" s="145">
        <f>SUMIF(X345:X346,2,X345:X346)/(COUNT(X345:X346)*2)*100</f>
        <v>0</v>
      </c>
      <c r="Y349" s="145"/>
      <c r="Z349" s="145">
        <f>SUMIF(Z345:Z346,2,Z345:Z346)/(COUNT(Z345:Z346)*2)*100</f>
        <v>0</v>
      </c>
      <c r="AA349" s="145"/>
      <c r="AB349" s="145">
        <f>SUMIF(AB345:AB346,2,AB345:AB346)/(COUNT(AB345:AB346)*2)*100</f>
        <v>0</v>
      </c>
      <c r="AC349" s="145"/>
      <c r="AD349" s="149">
        <f>SUMIF(AD345:AD346,2,AD345:AD346)/(COUNT(AD345:AD346)*2)*100</f>
        <v>0</v>
      </c>
    </row>
    <row r="350" spans="1:30" ht="15.75" customHeight="1" x14ac:dyDescent="0.2">
      <c r="A350" s="674" t="s">
        <v>2355</v>
      </c>
      <c r="B350" s="541"/>
      <c r="C350" s="541"/>
      <c r="D350" s="541"/>
      <c r="E350" s="541"/>
      <c r="F350" s="541"/>
      <c r="G350" s="541"/>
      <c r="H350" s="541"/>
      <c r="I350" s="541"/>
      <c r="J350" s="541"/>
      <c r="K350" s="541"/>
      <c r="L350" s="541"/>
      <c r="M350" s="541"/>
      <c r="N350" s="541"/>
      <c r="O350" s="541"/>
      <c r="P350" s="541"/>
      <c r="Q350" s="541"/>
      <c r="R350" s="541"/>
      <c r="S350" s="541"/>
      <c r="T350" s="541"/>
      <c r="U350" s="541"/>
      <c r="V350" s="541"/>
      <c r="W350" s="541"/>
      <c r="X350" s="541"/>
      <c r="Y350" s="541"/>
      <c r="Z350" s="541"/>
      <c r="AA350" s="541"/>
      <c r="AB350" s="541"/>
      <c r="AC350" s="541"/>
      <c r="AD350" s="635"/>
    </row>
    <row r="351" spans="1:30" ht="15.75" customHeight="1" x14ac:dyDescent="0.2">
      <c r="A351" s="226" t="s">
        <v>2356</v>
      </c>
      <c r="B351" s="204" t="s">
        <v>2357</v>
      </c>
      <c r="C351" s="205">
        <v>0.5</v>
      </c>
      <c r="D351" s="205">
        <v>1.2</v>
      </c>
      <c r="E351" s="205">
        <v>0.7</v>
      </c>
      <c r="F351" s="205">
        <v>1.1000000000000001</v>
      </c>
      <c r="G351" s="206">
        <f>'Lab Results - U.S.'!G12</f>
        <v>0</v>
      </c>
      <c r="H351" s="207">
        <f>(IF(AND(G351&gt;=$E351,G351&lt;=$F351),0,IF(G351=0,0,IF(G351&lt;$C351,0,IF(G351&gt;$D351,2,IF(G351&gt;=$C351,1,IF(G351&lt;=$D351,1)))))))</f>
        <v>0</v>
      </c>
      <c r="I351" s="206">
        <f>'Lab Results - U.S.'!H12</f>
        <v>0</v>
      </c>
      <c r="J351" s="207">
        <f>(IF(AND(I351&gt;=$E351,I351&lt;=$F351),0,IF(I351=0,0,IF(I351&lt;$C351,0,IF(I351&gt;$D351,2,IF(I351&gt;=$C351,1,IF(I351&lt;=$D351,1)))))))</f>
        <v>0</v>
      </c>
      <c r="K351" s="206">
        <f>'Lab Results - U.S.'!I12</f>
        <v>0</v>
      </c>
      <c r="L351" s="207">
        <f>(IF(AND(K351&gt;=$E351,K351&lt;=$F351),0,IF(K351=0,0,IF(K351&lt;$C351,0,IF(K351&gt;$D351,2,IF(K351&gt;=$C351,1,IF(K351&lt;=$D351,1)))))))</f>
        <v>0</v>
      </c>
      <c r="M351" s="206">
        <f>'Lab Results - U.S.'!J12</f>
        <v>0</v>
      </c>
      <c r="N351" s="207">
        <f>(IF(AND(M351&gt;=$E351,M351&lt;=$F351),0,IF(M351=0,0,IF(M351&lt;$C351,0,IF(M351&gt;$D351,2,IF(M351&gt;=$C351,1,IF(M351&lt;=$D351,1)))))))</f>
        <v>0</v>
      </c>
      <c r="O351" s="206">
        <f>'Lab Results - U.S.'!K12</f>
        <v>0</v>
      </c>
      <c r="P351" s="207">
        <f>(IF(AND(O351&gt;=$E351,O351&lt;=$F351),0,IF(O351=0,0,IF(O351&lt;$C351,0,IF(O351&gt;$D351,2,IF(O351&gt;=$C351,1,IF(O351&lt;=$D351,1)))))))</f>
        <v>0</v>
      </c>
      <c r="Q351" s="206">
        <f>'Lab Results - U.S.'!L12</f>
        <v>0</v>
      </c>
      <c r="R351" s="207">
        <f>(IF(AND(Q351&gt;=$E351,Q351&lt;=$F351),0,IF(Q351=0,0,IF(Q351&lt;$C351,0,IF(Q351&gt;$D351,2,IF(Q351&gt;=$C351,1,IF(Q351&lt;=$D351,1)))))))</f>
        <v>0</v>
      </c>
      <c r="S351" s="206">
        <f>'Lab Results - U.S.'!M12</f>
        <v>0</v>
      </c>
      <c r="T351" s="207">
        <f>(IF(AND(S351&gt;=$E351,S351&lt;=$F351),0,IF(S351=0,0,IF(S351&lt;$C351,0,IF(S351&gt;$D351,2,IF(S351&gt;=$C351,1,IF(S351&lt;=$D351,1)))))))</f>
        <v>0</v>
      </c>
      <c r="U351" s="206">
        <f>'Lab Results - U.S.'!N12</f>
        <v>0</v>
      </c>
      <c r="V351" s="207">
        <f>(IF(AND(U351&gt;=$E351,U351&lt;=$F351),0,IF(U351=0,0,IF(U351&lt;$C351,0,IF(U351&gt;$D351,2,IF(U351&gt;=$C351,1,IF(U351&lt;=$D351,1)))))))</f>
        <v>0</v>
      </c>
      <c r="W351" s="206">
        <f>'Lab Results - U.S.'!O12</f>
        <v>0</v>
      </c>
      <c r="X351" s="207">
        <f>(IF(AND(W351&gt;=$E351,W351&lt;=$F351),0,IF(W351=0,0,IF(W351&lt;$C351,0,IF(W351&gt;$D351,2,IF(W351&gt;=$C351,1,IF(W351&lt;=$D351,1)))))))</f>
        <v>0</v>
      </c>
      <c r="Y351" s="206">
        <f>'Lab Results - U.S.'!P12</f>
        <v>0</v>
      </c>
      <c r="Z351" s="207">
        <f>(IF(AND(Y351&gt;=$E351,Y351&lt;=$F351),0,IF(Y351=0,0,IF(Y351&lt;$C351,0,IF(Y351&gt;$D351,2,IF(Y351&gt;=$C351,1,IF(Y351&lt;=$D351,1)))))))</f>
        <v>0</v>
      </c>
      <c r="AA351" s="206">
        <f>'Lab Results - U.S.'!Q12</f>
        <v>0</v>
      </c>
      <c r="AB351" s="207">
        <f>(IF(AND(AA351&gt;=$E351,AA351&lt;=$F351),0,IF(AA351=0,0,IF(AA351&lt;$C351,0,IF(AA351&gt;$D351,2,IF(AA351&gt;=$C351,1,IF(AA351&lt;=$D351,1)))))))</f>
        <v>0</v>
      </c>
      <c r="AC351" s="206">
        <f>'Lab Results - U.S.'!R12</f>
        <v>0</v>
      </c>
      <c r="AD351" s="227">
        <f>(IF(AND(AC351&gt;=$E351,AC351&lt;=$F351),0,IF(AC351=0,0,IF(AC351&lt;$C351,0,IF(AC351&gt;$D351,2,IF(AC351&gt;=$C351,1,IF(AC351&lt;=$D351,1)))))))</f>
        <v>0</v>
      </c>
    </row>
    <row r="352" spans="1:30" ht="16.5" customHeight="1" x14ac:dyDescent="0.2">
      <c r="A352" s="226" t="s">
        <v>2358</v>
      </c>
      <c r="B352" s="204" t="s">
        <v>2359</v>
      </c>
      <c r="C352" s="205">
        <v>0</v>
      </c>
      <c r="D352" s="205">
        <v>13</v>
      </c>
      <c r="E352" s="205">
        <v>0</v>
      </c>
      <c r="F352" s="205">
        <v>7</v>
      </c>
      <c r="G352" s="206">
        <f>'Lab Results - U.S.'!G65</f>
        <v>0</v>
      </c>
      <c r="H352" s="207">
        <f>(IF(AND(G352&gt;=$E352,G352&lt;=$F352),0,IF(G352=0,0,IF(G352&lt;$C352,0,IF(G352&gt;$D352,2,IF(G352&gt;=$C352,1,IF(G352&lt;=$D352,1)))))))</f>
        <v>0</v>
      </c>
      <c r="I352" s="206">
        <f>'Lab Results - U.S.'!H65</f>
        <v>0</v>
      </c>
      <c r="J352" s="207">
        <f>(IF(AND(I352&gt;=$E352,I352&lt;=$F352),0,IF(I352=0,0,IF(I352&lt;$C352,0,IF(I352&gt;$D352,2,IF(I352&gt;=$C352,1,IF(I352&lt;=$D352,1)))))))</f>
        <v>0</v>
      </c>
      <c r="K352" s="206">
        <f>'Lab Results - U.S.'!I65</f>
        <v>0</v>
      </c>
      <c r="L352" s="207">
        <f>(IF(AND(K352&gt;=$E352,K352&lt;=$F352),0,IF(K352=0,0,IF(K352&lt;$C352,0,IF(K352&gt;$D352,2,IF(K352&gt;=$C352,1,IF(K352&lt;=$D352,1)))))))</f>
        <v>0</v>
      </c>
      <c r="M352" s="206">
        <f>'Lab Results - U.S.'!J65</f>
        <v>0</v>
      </c>
      <c r="N352" s="207">
        <f>(IF(AND(M352&gt;=$E352,M352&lt;=$F352),0,IF(M352=0,0,IF(M352&lt;$C352,0,IF(M352&gt;$D352,2,IF(M352&gt;=$C352,1,IF(M352&lt;=$D352,1)))))))</f>
        <v>0</v>
      </c>
      <c r="O352" s="206">
        <f>'Lab Results - U.S.'!K65</f>
        <v>0</v>
      </c>
      <c r="P352" s="207">
        <f>(IF(AND(O352&gt;=$E352,O352&lt;=$F352),0,IF(O352=0,0,IF(O352&lt;$C352,0,IF(O352&gt;$D352,2,IF(O352&gt;=$C352,1,IF(O352&lt;=$D352,1)))))))</f>
        <v>0</v>
      </c>
      <c r="Q352" s="206">
        <f>'Lab Results - U.S.'!L65</f>
        <v>0</v>
      </c>
      <c r="R352" s="207">
        <f>(IF(AND(Q352&gt;=$E352,Q352&lt;=$F352),0,IF(Q352=0,0,IF(Q352&lt;$C352,0,IF(Q352&gt;$D352,2,IF(Q352&gt;=$C352,1,IF(Q352&lt;=$D352,1)))))))</f>
        <v>0</v>
      </c>
      <c r="S352" s="206">
        <f>'Lab Results - U.S.'!M65</f>
        <v>0</v>
      </c>
      <c r="T352" s="207">
        <f>(IF(AND(S352&gt;=$E352,S352&lt;=$F352),0,IF(S352=0,0,IF(S352&lt;$C352,0,IF(S352&gt;$D352,2,IF(S352&gt;=$C352,1,IF(S352&lt;=$D352,1)))))))</f>
        <v>0</v>
      </c>
      <c r="U352" s="206">
        <f>'Lab Results - U.S.'!N65</f>
        <v>0</v>
      </c>
      <c r="V352" s="207">
        <f>(IF(AND(U352&gt;=$E352,U352&lt;=$F352),0,IF(U352=0,0,IF(U352&lt;$C352,0,IF(U352&gt;$D352,2,IF(U352&gt;=$C352,1,IF(U352&lt;=$D352,1)))))))</f>
        <v>0</v>
      </c>
      <c r="W352" s="206">
        <f>'Lab Results - U.S.'!O65</f>
        <v>0</v>
      </c>
      <c r="X352" s="207">
        <f>(IF(AND(W352&gt;=$E352,W352&lt;=$F352),0,IF(W352=0,0,IF(W352&lt;$C352,0,IF(W352&gt;$D352,2,IF(W352&gt;=$C352,1,IF(W352&lt;=$D352,1)))))))</f>
        <v>0</v>
      </c>
      <c r="Y352" s="206">
        <f>'Lab Results - U.S.'!P65</f>
        <v>0</v>
      </c>
      <c r="Z352" s="207">
        <f>(IF(AND(Y352&gt;=$E352,Y352&lt;=$F352),0,IF(Y352=0,0,IF(Y352&lt;$C352,0,IF(Y352&gt;$D352,2,IF(Y352&gt;=$C352,1,IF(Y352&lt;=$D352,1)))))))</f>
        <v>0</v>
      </c>
      <c r="AA352" s="206">
        <f>'Lab Results - U.S.'!Q65</f>
        <v>0</v>
      </c>
      <c r="AB352" s="207">
        <f>(IF(AND(AA352&gt;=$E352,AA352&lt;=$F352),0,IF(AA352=0,0,IF(AA352&lt;$C352,0,IF(AA352&gt;$D352,2,IF(AA352&gt;=$C352,1,IF(AA352&lt;=$D352,1)))))))</f>
        <v>0</v>
      </c>
      <c r="AC352" s="206">
        <f>'Lab Results - U.S.'!R65</f>
        <v>0</v>
      </c>
      <c r="AD352" s="227">
        <f>(IF(AND(AC352&gt;=$E352,AC352&lt;=$F352),0,IF(AC352=0,0,IF(AC352&lt;$C352,0,IF(AC352&gt;$D352,2,IF(AC352&gt;=$C352,1,IF(AC352&lt;=$D352,1)))))))</f>
        <v>0</v>
      </c>
    </row>
    <row r="353" spans="1:30" ht="15" customHeight="1" x14ac:dyDescent="0.2">
      <c r="A353" s="676" t="s">
        <v>2360</v>
      </c>
      <c r="B353" s="541"/>
      <c r="C353" s="541"/>
      <c r="D353" s="541"/>
      <c r="E353" s="541"/>
      <c r="F353" s="541"/>
      <c r="G353" s="145"/>
      <c r="H353" s="145">
        <f>SUM(H351:H352)/(COUNT(H351:H352)*2)*100</f>
        <v>0</v>
      </c>
      <c r="I353" s="145"/>
      <c r="J353" s="145">
        <f>SUM(J351:J352)/(COUNT(J351:J352)*2)*100</f>
        <v>0</v>
      </c>
      <c r="K353" s="145"/>
      <c r="L353" s="145">
        <f>SUM(L351:L352)/(COUNT(L351:L352)*2)*100</f>
        <v>0</v>
      </c>
      <c r="M353" s="145"/>
      <c r="N353" s="145">
        <f>SUM(N351:N352)/(COUNT(N351:N352)*2)*100</f>
        <v>0</v>
      </c>
      <c r="O353" s="145"/>
      <c r="P353" s="145">
        <f>SUM(P351:P352)/(COUNT(P351:P352)*2)*100</f>
        <v>0</v>
      </c>
      <c r="Q353" s="145"/>
      <c r="R353" s="145">
        <f>SUM(R351:R352)/(COUNT(R351:R352)*2)*100</f>
        <v>0</v>
      </c>
      <c r="S353" s="145"/>
      <c r="T353" s="145">
        <f>SUM(T351:T352)/(COUNT(T351:T352)*2)*100</f>
        <v>0</v>
      </c>
      <c r="U353" s="145"/>
      <c r="V353" s="145">
        <f>SUM(V351:V352)/(COUNT(V351:V352)*2)*100</f>
        <v>0</v>
      </c>
      <c r="W353" s="145"/>
      <c r="X353" s="145">
        <f>SUM(X351:X352)/(COUNT(X351:X352)*2)*100</f>
        <v>0</v>
      </c>
      <c r="Y353" s="145"/>
      <c r="Z353" s="145">
        <f>SUM(Z351:Z352)/(COUNT(Z351:Z352)*2)*100</f>
        <v>0</v>
      </c>
      <c r="AA353" s="145"/>
      <c r="AB353" s="145">
        <f>SUM(AB351:AB352)/(COUNT(AB351:AB352)*2)*100</f>
        <v>0</v>
      </c>
      <c r="AC353" s="145"/>
      <c r="AD353" s="149">
        <f>SUM(AD351:AD352)/(COUNT(AD351:AD352)*2)*100</f>
        <v>0</v>
      </c>
    </row>
    <row r="354" spans="1:30" ht="15" customHeight="1" x14ac:dyDescent="0.2">
      <c r="A354" s="676" t="s">
        <v>2361</v>
      </c>
      <c r="B354" s="541"/>
      <c r="C354" s="541"/>
      <c r="D354" s="541"/>
      <c r="E354" s="541"/>
      <c r="F354" s="541"/>
      <c r="G354" s="145"/>
      <c r="H354" s="145">
        <f>SUMIF(H351:H352,1,H351:H352)/(COUNT(H351:H352)*1)*100</f>
        <v>0</v>
      </c>
      <c r="I354" s="145"/>
      <c r="J354" s="145">
        <f>SUMIF(J351:J352,1,J351:J352)/(COUNT(J351:J352)*1)*100</f>
        <v>0</v>
      </c>
      <c r="K354" s="145"/>
      <c r="L354" s="145">
        <f>SUMIF(L351:L352,1,L351:L352)/(COUNT(L351:L352)*1)*100</f>
        <v>0</v>
      </c>
      <c r="M354" s="145"/>
      <c r="N354" s="145">
        <f>SUMIF(N351:N352,1,N351:N352)/(COUNT(N351:N352)*1)*100</f>
        <v>0</v>
      </c>
      <c r="O354" s="145"/>
      <c r="P354" s="145">
        <f>SUMIF(P351:P352,1,P351:P352)/(COUNT(P351:P352)*1)*100</f>
        <v>0</v>
      </c>
      <c r="Q354" s="145"/>
      <c r="R354" s="145">
        <f>SUMIF(R351:R352,1,R351:R352)/(COUNT(R351:R352)*1)*100</f>
        <v>0</v>
      </c>
      <c r="S354" s="145"/>
      <c r="T354" s="145">
        <f>SUMIF(T351:T352,1,T351:T352)/(COUNT(T351:T352)*1)*100</f>
        <v>0</v>
      </c>
      <c r="U354" s="145"/>
      <c r="V354" s="145">
        <f>SUMIF(V351:V352,1,V351:V352)/(COUNT(V351:V352)*1)*100</f>
        <v>0</v>
      </c>
      <c r="W354" s="145"/>
      <c r="X354" s="145">
        <f>SUMIF(X351:X352,1,X351:X352)/(COUNT(X351:X352)*1)*100</f>
        <v>0</v>
      </c>
      <c r="Y354" s="145"/>
      <c r="Z354" s="145">
        <f>SUMIF(Z351:Z352,1,Z351:Z352)/(COUNT(Z351:Z352)*1)*100</f>
        <v>0</v>
      </c>
      <c r="AA354" s="145"/>
      <c r="AB354" s="145">
        <f>SUMIF(AB351:AB352,1,AB351:AB352)/(COUNT(AB351:AB352)*1)*100</f>
        <v>0</v>
      </c>
      <c r="AC354" s="145"/>
      <c r="AD354" s="149">
        <f>SUMIF(AD351:AD352,1,AD351:AD352)/(COUNT(AD351:AD352)*1)*100</f>
        <v>0</v>
      </c>
    </row>
    <row r="355" spans="1:30" ht="15" customHeight="1" x14ac:dyDescent="0.2">
      <c r="A355" s="676" t="s">
        <v>2362</v>
      </c>
      <c r="B355" s="541"/>
      <c r="C355" s="541"/>
      <c r="D355" s="541"/>
      <c r="E355" s="541"/>
      <c r="F355" s="541"/>
      <c r="G355" s="145"/>
      <c r="H355" s="145">
        <f>SUMIF(H351:H352,2,H351:H352)/(COUNT(H351:H352)*2)*100</f>
        <v>0</v>
      </c>
      <c r="I355" s="145"/>
      <c r="J355" s="145">
        <f>SUMIF(J351:J352,2,J351:J352)/(COUNT(J351:J352)*2)*100</f>
        <v>0</v>
      </c>
      <c r="K355" s="145"/>
      <c r="L355" s="145">
        <f>SUMIF(L351:L352,2,L351:L352)/(COUNT(L351:L352)*2)*100</f>
        <v>0</v>
      </c>
      <c r="M355" s="145"/>
      <c r="N355" s="145">
        <f>SUMIF(N351:N352,2,N351:N352)/(COUNT(N351:N352)*2)*100</f>
        <v>0</v>
      </c>
      <c r="O355" s="145"/>
      <c r="P355" s="145">
        <f>SUMIF(P351:P352,2,P351:P352)/(COUNT(P351:P352)*2)*100</f>
        <v>0</v>
      </c>
      <c r="Q355" s="145"/>
      <c r="R355" s="145">
        <f>SUMIF(R351:R352,2,R351:R352)/(COUNT(R351:R352)*2)*100</f>
        <v>0</v>
      </c>
      <c r="S355" s="145"/>
      <c r="T355" s="145">
        <f>SUMIF(T351:T352,2,T351:T352)/(COUNT(T351:T352)*2)*100</f>
        <v>0</v>
      </c>
      <c r="U355" s="145"/>
      <c r="V355" s="145">
        <f>SUMIF(V351:V352,2,V351:V352)/(COUNT(V351:V352)*2)*100</f>
        <v>0</v>
      </c>
      <c r="W355" s="145"/>
      <c r="X355" s="145">
        <f>SUMIF(X351:X352,2,X351:X352)/(COUNT(X351:X352)*2)*100</f>
        <v>0</v>
      </c>
      <c r="Y355" s="145"/>
      <c r="Z355" s="145">
        <f>SUMIF(Z351:Z352,2,Z351:Z352)/(COUNT(Z351:Z352)*2)*100</f>
        <v>0</v>
      </c>
      <c r="AA355" s="145"/>
      <c r="AB355" s="145">
        <f>SUMIF(AB351:AB352,2,AB351:AB352)/(COUNT(AB351:AB352)*2)*100</f>
        <v>0</v>
      </c>
      <c r="AC355" s="145"/>
      <c r="AD355" s="149">
        <f>SUMIF(AD351:AD352,2,AD351:AD352)/(COUNT(AD351:AD352)*2)*100</f>
        <v>0</v>
      </c>
    </row>
    <row r="356" spans="1:30" ht="17.25" customHeight="1" x14ac:dyDescent="0.2">
      <c r="A356" s="674" t="s">
        <v>2363</v>
      </c>
      <c r="B356" s="541"/>
      <c r="C356" s="541"/>
      <c r="D356" s="541"/>
      <c r="E356" s="541"/>
      <c r="F356" s="541"/>
      <c r="G356" s="541"/>
      <c r="H356" s="541"/>
      <c r="I356" s="541"/>
      <c r="J356" s="541"/>
      <c r="K356" s="541"/>
      <c r="L356" s="541"/>
      <c r="M356" s="541"/>
      <c r="N356" s="541"/>
      <c r="O356" s="541"/>
      <c r="P356" s="541"/>
      <c r="Q356" s="541"/>
      <c r="R356" s="541"/>
      <c r="S356" s="541"/>
      <c r="T356" s="541"/>
      <c r="U356" s="541"/>
      <c r="V356" s="541"/>
      <c r="W356" s="541"/>
      <c r="X356" s="541"/>
      <c r="Y356" s="541"/>
      <c r="Z356" s="541"/>
      <c r="AA356" s="541"/>
      <c r="AB356" s="541"/>
      <c r="AC356" s="541"/>
      <c r="AD356" s="635"/>
    </row>
    <row r="357" spans="1:30" ht="15.75" customHeight="1" x14ac:dyDescent="0.2">
      <c r="A357" s="222" t="s">
        <v>2364</v>
      </c>
      <c r="B357" s="208" t="s">
        <v>2365</v>
      </c>
      <c r="C357" s="199">
        <v>14</v>
      </c>
      <c r="D357" s="199">
        <v>76</v>
      </c>
      <c r="E357" s="199">
        <v>14</v>
      </c>
      <c r="F357" s="199">
        <v>76</v>
      </c>
      <c r="G357" s="200">
        <f>'Lab Results - U.S.'!G114</f>
        <v>0</v>
      </c>
      <c r="H357" s="200">
        <f>(IF(G357&gt;=$E357,0,IF(G357=0,0,IF(G357&lt;$C357,2,IF(G357&gt;=$C357,1,IF(G357&lt;=$D357,1))))))</f>
        <v>0</v>
      </c>
      <c r="I357" s="200">
        <f>'Lab Results - U.S.'!H114</f>
        <v>0</v>
      </c>
      <c r="J357" s="200">
        <f>(IF(I357&gt;=$E357,0,IF(I357=0,0,IF(I357&lt;$C357,2,IF(I357&gt;=$C357,1,IF(I357&lt;=$D357,1))))))</f>
        <v>0</v>
      </c>
      <c r="K357" s="200">
        <f>'Lab Results - U.S.'!I114</f>
        <v>0</v>
      </c>
      <c r="L357" s="200">
        <f>(IF(K357&gt;=$E357,0,IF(K357=0,0,IF(K357&lt;$C357,2,IF(K357&gt;=$C357,1,IF(K357&lt;=$D357,1))))))</f>
        <v>0</v>
      </c>
      <c r="M357" s="200">
        <f>'Lab Results - U.S.'!J114</f>
        <v>0</v>
      </c>
      <c r="N357" s="200">
        <f>(IF(M357&gt;=$E357,0,IF(M357=0,0,IF(M357&lt;$C357,2,IF(M357&gt;=$C357,1,IF(M357&lt;=$D357,1))))))</f>
        <v>0</v>
      </c>
      <c r="O357" s="200">
        <f>'Lab Results - U.S.'!K114</f>
        <v>0</v>
      </c>
      <c r="P357" s="200">
        <f>(IF(O357&gt;=$E357,0,IF(O357=0,0,IF(O357&lt;$C357,2,IF(O357&gt;=$C357,1,IF(O357&lt;=$D357,1))))))</f>
        <v>0</v>
      </c>
      <c r="Q357" s="200">
        <f>'Lab Results - U.S.'!L114</f>
        <v>0</v>
      </c>
      <c r="R357" s="200">
        <f>(IF(Q357&gt;=$E357,0,IF(Q357=0,0,IF(Q357&lt;$C357,2,IF(Q357&gt;=$C357,1,IF(Q357&lt;=$D357,1))))))</f>
        <v>0</v>
      </c>
      <c r="S357" s="200">
        <f>'Lab Results - U.S.'!M114</f>
        <v>0</v>
      </c>
      <c r="T357" s="200">
        <f>(IF(S357&gt;=$E357,0,IF(S357=0,0,IF(S357&lt;$C357,2,IF(S357&gt;=$C357,1,IF(S357&lt;=$D357,1))))))</f>
        <v>0</v>
      </c>
      <c r="U357" s="200">
        <f>'Lab Results - U.S.'!N114</f>
        <v>0</v>
      </c>
      <c r="V357" s="200">
        <f>(IF(U357&gt;=$E357,0,IF(U357=0,0,IF(U357&lt;$C357,2,IF(U357&gt;=$C357,1,IF(U357&lt;=$D357,1))))))</f>
        <v>0</v>
      </c>
      <c r="W357" s="200">
        <f>'Lab Results - U.S.'!O114</f>
        <v>0</v>
      </c>
      <c r="X357" s="200">
        <f>(IF(W357&gt;=$E357,0,IF(W357=0,0,IF(W357&lt;$C357,2,IF(W357&gt;=$C357,1,IF(W357&lt;=$D357,1))))))</f>
        <v>0</v>
      </c>
      <c r="Y357" s="200">
        <f>'Lab Results - U.S.'!P114</f>
        <v>0</v>
      </c>
      <c r="Z357" s="200">
        <f>(IF(Y357&gt;=$E357,0,IF(Y357=0,0,IF(Y357&lt;$C357,2,IF(Y357&gt;=$C357,1,IF(Y357&lt;=$D357,1))))))</f>
        <v>0</v>
      </c>
      <c r="AA357" s="200">
        <f>'Lab Results - U.S.'!Q114</f>
        <v>0</v>
      </c>
      <c r="AB357" s="200">
        <f>(IF(AA357&gt;=$E357,0,IF(AA357=0,0,IF(AA357&lt;$C357,2,IF(AA357&gt;=$C357,1,IF(AA357&lt;=$D357,1))))))</f>
        <v>0</v>
      </c>
      <c r="AC357" s="200">
        <f>'Lab Results - U.S.'!R114</f>
        <v>0</v>
      </c>
      <c r="AD357" s="223">
        <f>(IF(AC357&gt;=$E357,0,IF(AC357=0,0,IF(AC357&lt;$C357,2,IF(AC357&gt;=$C357,1,IF(AC357&lt;=$D357,1))))))</f>
        <v>0</v>
      </c>
    </row>
    <row r="358" spans="1:30" ht="15.75" customHeight="1" x14ac:dyDescent="0.2">
      <c r="A358" s="226" t="s">
        <v>2366</v>
      </c>
      <c r="B358" s="210" t="s">
        <v>2367</v>
      </c>
      <c r="C358" s="205">
        <v>0</v>
      </c>
      <c r="D358" s="205">
        <v>2.2000000000000002</v>
      </c>
      <c r="E358" s="205">
        <v>0</v>
      </c>
      <c r="F358" s="205">
        <v>2.2000000000000002</v>
      </c>
      <c r="G358" s="206">
        <f>'Lab Results - U.S.'!G115</f>
        <v>0</v>
      </c>
      <c r="H358" s="207">
        <f>(IF(AND(G358&gt;=$E358,G358&lt;=$F358),0,IF(G358=0,0,IF(G358&lt;$C358,0,IF(G358&gt;$D358,2,IF(G358&gt;=$C358,1,IF(G358&lt;=$D358,1)))))))</f>
        <v>0</v>
      </c>
      <c r="I358" s="206">
        <f>'Lab Results - U.S.'!H115</f>
        <v>0</v>
      </c>
      <c r="J358" s="207">
        <f>(IF(AND(I358&gt;=$E358,I358&lt;=$F358),0,IF(I358=0,0,IF(I358&lt;$C358,0,IF(I358&gt;$D358,2,IF(I358&gt;=$C358,1,IF(I358&lt;=$D358,1)))))))</f>
        <v>0</v>
      </c>
      <c r="K358" s="206">
        <f>'Lab Results - U.S.'!I115</f>
        <v>0</v>
      </c>
      <c r="L358" s="207">
        <f>(IF(AND(K358&gt;=$E358,K358&lt;=$F358),0,IF(K358=0,0,IF(K358&lt;$C358,0,IF(K358&gt;$D358,2,IF(K358&gt;=$C358,1,IF(K358&lt;=$D358,1)))))))</f>
        <v>0</v>
      </c>
      <c r="M358" s="206">
        <f>'Lab Results - U.S.'!J115</f>
        <v>0</v>
      </c>
      <c r="N358" s="207">
        <f>(IF(AND(M358&gt;=$E358,M358&lt;=$F358),0,IF(M358=0,0,IF(M358&lt;$C358,0,IF(M358&gt;$D358,2,IF(M358&gt;=$C358,1,IF(M358&lt;=$D358,1)))))))</f>
        <v>0</v>
      </c>
      <c r="O358" s="206">
        <f>'Lab Results - U.S.'!K115</f>
        <v>0</v>
      </c>
      <c r="P358" s="207">
        <f>(IF(AND(O358&gt;=$E358,O358&lt;=$F358),0,IF(O358=0,0,IF(O358&lt;$C358,0,IF(O358&gt;$D358,2,IF(O358&gt;=$C358,1,IF(O358&lt;=$D358,1)))))))</f>
        <v>0</v>
      </c>
      <c r="Q358" s="206">
        <f>'Lab Results - U.S.'!L115</f>
        <v>0</v>
      </c>
      <c r="R358" s="207">
        <f>(IF(AND(Q358&gt;=$E358,Q358&lt;=$F358),0,IF(Q358=0,0,IF(Q358&lt;$C358,0,IF(Q358&gt;$D358,2,IF(Q358&gt;=$C358,1,IF(Q358&lt;=$D358,1)))))))</f>
        <v>0</v>
      </c>
      <c r="S358" s="206">
        <f>'Lab Results - U.S.'!M115</f>
        <v>0</v>
      </c>
      <c r="T358" s="207">
        <f>(IF(AND(S358&gt;=$E358,S358&lt;=$F358),0,IF(S358=0,0,IF(S358&lt;$C358,0,IF(S358&gt;$D358,2,IF(S358&gt;=$C358,1,IF(S358&lt;=$D358,1)))))))</f>
        <v>0</v>
      </c>
      <c r="U358" s="206">
        <f>'Lab Results - U.S.'!N115</f>
        <v>0</v>
      </c>
      <c r="V358" s="207">
        <f>(IF(AND(U358&gt;=$E358,U358&lt;=$F358),0,IF(U358=0,0,IF(U358&lt;$C358,0,IF(U358&gt;$D358,2,IF(U358&gt;=$C358,1,IF(U358&lt;=$D358,1)))))))</f>
        <v>0</v>
      </c>
      <c r="W358" s="206">
        <f>'Lab Results - U.S.'!O115</f>
        <v>0</v>
      </c>
      <c r="X358" s="207">
        <f>(IF(AND(W358&gt;=$E358,W358&lt;=$F358),0,IF(W358=0,0,IF(W358&lt;$C358,0,IF(W358&gt;$D358,2,IF(W358&gt;=$C358,1,IF(W358&lt;=$D358,1)))))))</f>
        <v>0</v>
      </c>
      <c r="Y358" s="206">
        <f>'Lab Results - U.S.'!P115</f>
        <v>0</v>
      </c>
      <c r="Z358" s="207">
        <f>(IF(AND(Y358&gt;=$E358,Y358&lt;=$F358),0,IF(Y358=0,0,IF(Y358&lt;$C358,0,IF(Y358&gt;$D358,2,IF(Y358&gt;=$C358,1,IF(Y358&lt;=$D358,1)))))))</f>
        <v>0</v>
      </c>
      <c r="AA358" s="206">
        <f>'Lab Results - U.S.'!Q115</f>
        <v>0</v>
      </c>
      <c r="AB358" s="207">
        <f>(IF(AND(AA358&gt;=$E358,AA358&lt;=$F358),0,IF(AA358=0,0,IF(AA358&lt;$C358,0,IF(AA358&gt;$D358,2,IF(AA358&gt;=$C358,1,IF(AA358&lt;=$D358,1)))))))</f>
        <v>0</v>
      </c>
      <c r="AC358" s="206">
        <f>'Lab Results - U.S.'!R115</f>
        <v>0</v>
      </c>
      <c r="AD358" s="227">
        <f>(IF(AND(AC358&gt;=$E358,AC358&lt;=$F358),0,IF(AC358=0,0,IF(AC358&lt;$C358,0,IF(AC358&gt;$D358,2,IF(AC358&gt;=$C358,1,IF(AC358&lt;=$D358,1)))))))</f>
        <v>0</v>
      </c>
    </row>
    <row r="359" spans="1:30" ht="16.5" customHeight="1" x14ac:dyDescent="0.2">
      <c r="A359" s="222" t="s">
        <v>2368</v>
      </c>
      <c r="B359" s="208" t="s">
        <v>2369</v>
      </c>
      <c r="C359" s="199">
        <v>65</v>
      </c>
      <c r="D359" s="199">
        <v>380</v>
      </c>
      <c r="E359" s="199">
        <v>65</v>
      </c>
      <c r="F359" s="199">
        <v>380</v>
      </c>
      <c r="G359" s="200">
        <f>'Lab Results - U.S.'!G116</f>
        <v>0</v>
      </c>
      <c r="H359" s="200">
        <f>(IF(G359&gt;=$E359,0,IF(G359=0,0,IF(G359&lt;$C359,2,IF(G359&gt;=$C359,1,IF(G359&lt;=$D359,1))))))</f>
        <v>0</v>
      </c>
      <c r="I359" s="200">
        <f>'Lab Results - U.S.'!H116</f>
        <v>0</v>
      </c>
      <c r="J359" s="200">
        <f>(IF(I359&gt;=$E359,0,IF(I359=0,0,IF(I359&lt;$C359,2,IF(I359&gt;=$C359,1,IF(I359&lt;=$D359,1))))))</f>
        <v>0</v>
      </c>
      <c r="K359" s="200">
        <f>'Lab Results - U.S.'!I116</f>
        <v>0</v>
      </c>
      <c r="L359" s="200">
        <f>(IF(K359&gt;=$E359,0,IF(K359=0,0,IF(K359&lt;$C359,2,IF(K359&gt;=$C359,1,IF(K359&lt;=$D359,1))))))</f>
        <v>0</v>
      </c>
      <c r="M359" s="200">
        <f>'Lab Results - U.S.'!J116</f>
        <v>0</v>
      </c>
      <c r="N359" s="200">
        <f>(IF(M359&gt;=$E359,0,IF(M359=0,0,IF(M359&lt;$C359,2,IF(M359&gt;=$C359,1,IF(M359&lt;=$D359,1))))))</f>
        <v>0</v>
      </c>
      <c r="O359" s="200">
        <f>'Lab Results - U.S.'!K116</f>
        <v>0</v>
      </c>
      <c r="P359" s="200">
        <f>(IF(O359&gt;=$E359,0,IF(O359=0,0,IF(O359&lt;$C359,2,IF(O359&gt;=$C359,1,IF(O359&lt;=$D359,1))))))</f>
        <v>0</v>
      </c>
      <c r="Q359" s="200">
        <f>'Lab Results - U.S.'!L116</f>
        <v>0</v>
      </c>
      <c r="R359" s="200">
        <f>(IF(Q359&gt;=$E359,0,IF(Q359=0,0,IF(Q359&lt;$C359,2,IF(Q359&gt;=$C359,1,IF(Q359&lt;=$D359,1))))))</f>
        <v>0</v>
      </c>
      <c r="S359" s="200">
        <f>'Lab Results - U.S.'!M116</f>
        <v>0</v>
      </c>
      <c r="T359" s="200">
        <f>(IF(S359&gt;=$E359,0,IF(S359=0,0,IF(S359&lt;$C359,2,IF(S359&gt;=$C359,1,IF(S359&lt;=$D359,1))))))</f>
        <v>0</v>
      </c>
      <c r="U359" s="200">
        <f>'Lab Results - U.S.'!N116</f>
        <v>0</v>
      </c>
      <c r="V359" s="200">
        <f>(IF(U359&gt;=$E359,0,IF(U359=0,0,IF(U359&lt;$C359,2,IF(U359&gt;=$C359,1,IF(U359&lt;=$D359,1))))))</f>
        <v>0</v>
      </c>
      <c r="W359" s="200">
        <f>'Lab Results - U.S.'!O116</f>
        <v>0</v>
      </c>
      <c r="X359" s="200">
        <f>(IF(W359&gt;=$E359,0,IF(W359=0,0,IF(W359&lt;$C359,2,IF(W359&gt;=$C359,1,IF(W359&lt;=$D359,1))))))</f>
        <v>0</v>
      </c>
      <c r="Y359" s="200">
        <f>'Lab Results - U.S.'!P116</f>
        <v>0</v>
      </c>
      <c r="Z359" s="200">
        <f>(IF(Y359&gt;=$E359,0,IF(Y359=0,0,IF(Y359&lt;$C359,2,IF(Y359&gt;=$C359,1,IF(Y359&lt;=$D359,1))))))</f>
        <v>0</v>
      </c>
      <c r="AA359" s="200">
        <f>'Lab Results - U.S.'!Q116</f>
        <v>0</v>
      </c>
      <c r="AB359" s="200">
        <f>(IF(AA359&gt;=$E359,0,IF(AA359=0,0,IF(AA359&lt;$C359,2,IF(AA359&gt;=$C359,1,IF(AA359&lt;=$D359,1))))))</f>
        <v>0</v>
      </c>
      <c r="AC359" s="200">
        <f>'Lab Results - U.S.'!R116</f>
        <v>0</v>
      </c>
      <c r="AD359" s="223">
        <f>(IF(AC359&gt;=$E359,0,IF(AC359=0,0,IF(AC359&lt;$C359,2,IF(AC359&gt;=$C359,1,IF(AC359&lt;=$D359,1))))))</f>
        <v>0</v>
      </c>
    </row>
    <row r="360" spans="1:30" ht="15" customHeight="1" x14ac:dyDescent="0.2">
      <c r="A360" s="676" t="s">
        <v>2370</v>
      </c>
      <c r="B360" s="541"/>
      <c r="C360" s="541"/>
      <c r="D360" s="541"/>
      <c r="E360" s="541"/>
      <c r="F360" s="541"/>
      <c r="G360" s="145"/>
      <c r="H360" s="145">
        <f>SUM(H357:H359)/(COUNT(H357:H359)*2)*100</f>
        <v>0</v>
      </c>
      <c r="I360" s="145"/>
      <c r="J360" s="145">
        <f>SUM(J357:J359)/(COUNT(J357:J359)*2)*100</f>
        <v>0</v>
      </c>
      <c r="K360" s="145"/>
      <c r="L360" s="145">
        <f>SUM(L357:L359)/(COUNT(L357:L359)*2)*100</f>
        <v>0</v>
      </c>
      <c r="M360" s="145"/>
      <c r="N360" s="145">
        <f>SUM(N357:N359)/(COUNT(N357:N359)*2)*100</f>
        <v>0</v>
      </c>
      <c r="O360" s="145"/>
      <c r="P360" s="145">
        <f>SUM(P357:P359)/(COUNT(P357:P359)*2)*100</f>
        <v>0</v>
      </c>
      <c r="Q360" s="145"/>
      <c r="R360" s="145">
        <f>SUM(R357:R359)/(COUNT(R357:R359)*2)*100</f>
        <v>0</v>
      </c>
      <c r="S360" s="145"/>
      <c r="T360" s="145">
        <f>SUM(T357:T359)/(COUNT(T357:T359)*2)*100</f>
        <v>0</v>
      </c>
      <c r="U360" s="145"/>
      <c r="V360" s="145">
        <f>SUM(V357:V359)/(COUNT(V357:V359)*2)*100</f>
        <v>0</v>
      </c>
      <c r="W360" s="145"/>
      <c r="X360" s="145">
        <f>SUM(X357:X359)/(COUNT(X357:X359)*2)*100</f>
        <v>0</v>
      </c>
      <c r="Y360" s="145"/>
      <c r="Z360" s="145">
        <f>SUM(Z357:Z359)/(COUNT(Z357:Z359)*2)*100</f>
        <v>0</v>
      </c>
      <c r="AA360" s="145"/>
      <c r="AB360" s="145">
        <f>SUM(AB357:AB359)/(COUNT(AB357:AB359)*2)*100</f>
        <v>0</v>
      </c>
      <c r="AC360" s="145"/>
      <c r="AD360" s="149">
        <f>SUM(AD357:AD359)/(COUNT(AD357:AD359)*2)*100</f>
        <v>0</v>
      </c>
    </row>
    <row r="361" spans="1:30" ht="15" customHeight="1" x14ac:dyDescent="0.2">
      <c r="A361" s="676" t="s">
        <v>2371</v>
      </c>
      <c r="B361" s="541"/>
      <c r="C361" s="541"/>
      <c r="D361" s="541"/>
      <c r="E361" s="541"/>
      <c r="F361" s="541"/>
      <c r="G361" s="145"/>
      <c r="H361" s="145">
        <f>SUMIF(H357:H359,1,H357:H359)/(COUNT(H357:H359)*1)*100</f>
        <v>0</v>
      </c>
      <c r="I361" s="145"/>
      <c r="J361" s="145">
        <f>SUMIF(J357:J359,1,J357:J359)/(COUNT(J357:J359)*1)*100</f>
        <v>0</v>
      </c>
      <c r="K361" s="145"/>
      <c r="L361" s="145">
        <f>SUMIF(L357:L359,1,L357:L359)/(COUNT(L357:L359)*1)*100</f>
        <v>0</v>
      </c>
      <c r="M361" s="145"/>
      <c r="N361" s="145">
        <f>SUMIF(N357:N359,1,N357:N359)/(COUNT(N357:N359)*1)*100</f>
        <v>0</v>
      </c>
      <c r="O361" s="145"/>
      <c r="P361" s="145">
        <f>SUMIF(P357:P359,1,P357:P359)/(COUNT(P357:P359)*1)*100</f>
        <v>0</v>
      </c>
      <c r="Q361" s="145"/>
      <c r="R361" s="145">
        <f>SUMIF(R357:R359,1,R357:R359)/(COUNT(R357:R359)*1)*100</f>
        <v>0</v>
      </c>
      <c r="S361" s="145"/>
      <c r="T361" s="145">
        <f>SUMIF(T357:T359,1,T357:T359)/(COUNT(T357:T359)*1)*100</f>
        <v>0</v>
      </c>
      <c r="U361" s="145"/>
      <c r="V361" s="145">
        <f>SUMIF(V357:V359,1,V357:V359)/(COUNT(V357:V359)*1)*100</f>
        <v>0</v>
      </c>
      <c r="W361" s="145"/>
      <c r="X361" s="145">
        <f>SUMIF(X357:X359,1,X357:X359)/(COUNT(X357:X359)*1)*100</f>
        <v>0</v>
      </c>
      <c r="Y361" s="145"/>
      <c r="Z361" s="145">
        <f>SUMIF(Z357:Z359,1,Z357:Z359)/(COUNT(Z357:Z359)*1)*100</f>
        <v>0</v>
      </c>
      <c r="AA361" s="145"/>
      <c r="AB361" s="145">
        <f>SUMIF(AB357:AB359,1,AB357:AB359)/(COUNT(AB357:AB359)*1)*100</f>
        <v>0</v>
      </c>
      <c r="AC361" s="145"/>
      <c r="AD361" s="149">
        <f>SUMIF(AD357:AD359,1,AD357:AD359)/(COUNT(AD357:AD359)*1)*100</f>
        <v>0</v>
      </c>
    </row>
    <row r="362" spans="1:30" ht="15" customHeight="1" x14ac:dyDescent="0.2">
      <c r="A362" s="676" t="s">
        <v>2372</v>
      </c>
      <c r="B362" s="541"/>
      <c r="C362" s="541"/>
      <c r="D362" s="541"/>
      <c r="E362" s="541"/>
      <c r="F362" s="541"/>
      <c r="G362" s="145"/>
      <c r="H362" s="145">
        <f>SUMIF(H357:H359,2,H357:H359)/(COUNT(H357:H359)*2)*100</f>
        <v>0</v>
      </c>
      <c r="I362" s="145"/>
      <c r="J362" s="145">
        <f>SUMIF(J357:J359,2,J357:J359)/(COUNT(J357:J359)*2)*100</f>
        <v>0</v>
      </c>
      <c r="K362" s="145"/>
      <c r="L362" s="145">
        <f>SUMIF(L357:L359,2,L357:L359)/(COUNT(L357:L359)*2)*100</f>
        <v>0</v>
      </c>
      <c r="M362" s="145"/>
      <c r="N362" s="145">
        <f>SUMIF(N357:N359,2,N357:N359)/(COUNT(N357:N359)*2)*100</f>
        <v>0</v>
      </c>
      <c r="O362" s="145"/>
      <c r="P362" s="145">
        <f>SUMIF(P357:P359,2,P357:P359)/(COUNT(P357:P359)*2)*100</f>
        <v>0</v>
      </c>
      <c r="Q362" s="145"/>
      <c r="R362" s="145">
        <f>SUMIF(R357:R359,2,R357:R359)/(COUNT(R357:R359)*2)*100</f>
        <v>0</v>
      </c>
      <c r="S362" s="145"/>
      <c r="T362" s="145">
        <f>SUMIF(T357:T359,2,T357:T359)/(COUNT(T357:T359)*2)*100</f>
        <v>0</v>
      </c>
      <c r="U362" s="145"/>
      <c r="V362" s="145">
        <f>SUMIF(V357:V359,2,V357:V359)/(COUNT(V357:V359)*2)*100</f>
        <v>0</v>
      </c>
      <c r="W362" s="145"/>
      <c r="X362" s="145">
        <f>SUMIF(X357:X359,2,X357:X359)/(COUNT(X357:X359)*2)*100</f>
        <v>0</v>
      </c>
      <c r="Y362" s="145"/>
      <c r="Z362" s="145">
        <f>SUMIF(Z357:Z359,2,Z357:Z359)/(COUNT(Z357:Z359)*2)*100</f>
        <v>0</v>
      </c>
      <c r="AA362" s="145"/>
      <c r="AB362" s="145">
        <f>SUMIF(AB357:AB359,2,AB357:AB359)/(COUNT(AB357:AB359)*2)*100</f>
        <v>0</v>
      </c>
      <c r="AC362" s="145"/>
      <c r="AD362" s="149">
        <f>SUMIF(AD357:AD359,2,AD357:AD359)/(COUNT(AD357:AD359)*2)*100</f>
        <v>0</v>
      </c>
    </row>
    <row r="363" spans="1:30" ht="15.75" customHeight="1" x14ac:dyDescent="0.2">
      <c r="A363" s="674" t="s">
        <v>2373</v>
      </c>
      <c r="B363" s="541"/>
      <c r="C363" s="541"/>
      <c r="D363" s="541"/>
      <c r="E363" s="541"/>
      <c r="F363" s="541"/>
      <c r="G363" s="541"/>
      <c r="H363" s="541"/>
      <c r="I363" s="541"/>
      <c r="J363" s="541"/>
      <c r="K363" s="541"/>
      <c r="L363" s="541"/>
      <c r="M363" s="541"/>
      <c r="N363" s="541"/>
      <c r="O363" s="541"/>
      <c r="P363" s="541"/>
      <c r="Q363" s="541"/>
      <c r="R363" s="541"/>
      <c r="S363" s="541"/>
      <c r="T363" s="541"/>
      <c r="U363" s="541"/>
      <c r="V363" s="541"/>
      <c r="W363" s="541"/>
      <c r="X363" s="541"/>
      <c r="Y363" s="541"/>
      <c r="Z363" s="541"/>
      <c r="AA363" s="541"/>
      <c r="AB363" s="541"/>
      <c r="AC363" s="541"/>
      <c r="AD363" s="635"/>
    </row>
    <row r="364" spans="1:30" ht="15.75" customHeight="1" x14ac:dyDescent="0.2">
      <c r="A364" s="222" t="s">
        <v>2374</v>
      </c>
      <c r="B364" s="198" t="s">
        <v>2375</v>
      </c>
      <c r="C364" s="199">
        <v>27</v>
      </c>
      <c r="D364" s="199">
        <v>142</v>
      </c>
      <c r="E364" s="199">
        <v>70</v>
      </c>
      <c r="F364" s="199">
        <v>90</v>
      </c>
      <c r="G364" s="200">
        <f>'Lab Results - U.S.'!G$27</f>
        <v>0</v>
      </c>
      <c r="H364" s="200">
        <f>(IF(G364&gt;=$E364,0,IF(G364=0,0,IF(G364&lt;$C364,2,IF(G364&gt;=$C364,1,IF(G364&lt;=$D364,1))))))</f>
        <v>0</v>
      </c>
      <c r="I364" s="200">
        <f>'Lab Results - U.S.'!H$27</f>
        <v>0</v>
      </c>
      <c r="J364" s="200">
        <f>(IF(I364&gt;=$E364,0,IF(I364=0,0,IF(I364&lt;$C364,2,IF(I364&gt;=$C364,1,IF(I364&lt;=$D364,1))))))</f>
        <v>0</v>
      </c>
      <c r="K364" s="200">
        <f>'Lab Results - U.S.'!I$27</f>
        <v>0</v>
      </c>
      <c r="L364" s="200">
        <f>(IF(K364&gt;=$E364,0,IF(K364=0,0,IF(K364&lt;$C364,2,IF(K364&gt;=$C364,1,IF(K364&lt;=$D364,1))))))</f>
        <v>0</v>
      </c>
      <c r="M364" s="200">
        <f>'Lab Results - U.S.'!J$27</f>
        <v>0</v>
      </c>
      <c r="N364" s="200">
        <f>(IF(M364&gt;=$E364,0,IF(M364=0,0,IF(M364&lt;$C364,2,IF(M364&gt;=$C364,1,IF(M364&lt;=$D364,1))))))</f>
        <v>0</v>
      </c>
      <c r="O364" s="200">
        <f>'Lab Results - U.S.'!K$27</f>
        <v>0</v>
      </c>
      <c r="P364" s="200">
        <f>(IF(O364&gt;=$E364,0,IF(O364=0,0,IF(O364&lt;$C364,2,IF(O364&gt;=$C364,1,IF(O364&lt;=$D364,1))))))</f>
        <v>0</v>
      </c>
      <c r="Q364" s="200">
        <f>'Lab Results - U.S.'!L$27</f>
        <v>0</v>
      </c>
      <c r="R364" s="200">
        <f>(IF(Q364&gt;=$E364,0,IF(Q364=0,0,IF(Q364&lt;$C364,2,IF(Q364&gt;=$C364,1,IF(Q364&lt;=$D364,1))))))</f>
        <v>0</v>
      </c>
      <c r="S364" s="200">
        <f>'Lab Results - U.S.'!M$27</f>
        <v>0</v>
      </c>
      <c r="T364" s="200">
        <f>(IF(S364&gt;=$E364,0,IF(S364=0,0,IF(S364&lt;$C364,2,IF(S364&gt;=$C364,1,IF(S364&lt;=$D364,1))))))</f>
        <v>0</v>
      </c>
      <c r="U364" s="200">
        <f>'Lab Results - U.S.'!N$27</f>
        <v>0</v>
      </c>
      <c r="V364" s="200">
        <f>(IF(U364&gt;=$E364,0,IF(U364=0,0,IF(U364&lt;$C364,2,IF(U364&gt;=$C364,1,IF(U364&lt;=$D364,1))))))</f>
        <v>0</v>
      </c>
      <c r="W364" s="200">
        <f>'Lab Results - U.S.'!O$27</f>
        <v>0</v>
      </c>
      <c r="X364" s="200">
        <f>(IF(W364&gt;=$E364,0,IF(W364=0,0,IF(W364&lt;$C364,2,IF(W364&gt;=$C364,1,IF(W364&lt;=$D364,1))))))</f>
        <v>0</v>
      </c>
      <c r="Y364" s="200">
        <f>'Lab Results - U.S.'!P$27</f>
        <v>0</v>
      </c>
      <c r="Z364" s="200">
        <f>(IF(Y364&gt;=$E364,0,IF(Y364=0,0,IF(Y364&lt;$C364,2,IF(Y364&gt;=$C364,1,IF(Y364&lt;=$D364,1))))))</f>
        <v>0</v>
      </c>
      <c r="AA364" s="200">
        <f>'Lab Results - U.S.'!Q$27</f>
        <v>0</v>
      </c>
      <c r="AB364" s="200">
        <f>(IF(AA364&gt;=$E364,0,IF(AA364=0,0,IF(AA364&lt;$C364,2,IF(AA364&gt;=$C364,1,IF(AA364&lt;=$D364,1))))))</f>
        <v>0</v>
      </c>
      <c r="AC364" s="200">
        <f>'Lab Results - U.S.'!R$27</f>
        <v>0</v>
      </c>
      <c r="AD364" s="223">
        <f>(IF(AC364&gt;=$E364,0,IF(AC364=0,0,IF(AC364&lt;$C364,2,IF(AC364&gt;=$C364,1,IF(AC364&lt;=$D364,1))))))</f>
        <v>0</v>
      </c>
    </row>
    <row r="365" spans="1:30" ht="15.75" customHeight="1" x14ac:dyDescent="0.2">
      <c r="A365" s="222" t="s">
        <v>2376</v>
      </c>
      <c r="B365" s="198" t="s">
        <v>2377</v>
      </c>
      <c r="C365" s="199">
        <v>5</v>
      </c>
      <c r="D365" s="199">
        <v>52</v>
      </c>
      <c r="E365" s="199">
        <v>10</v>
      </c>
      <c r="F365" s="199">
        <v>26</v>
      </c>
      <c r="G365" s="200">
        <f>'Lab Results - U.S.'!G31</f>
        <v>0</v>
      </c>
      <c r="H365" s="200">
        <f>(IF(G365&gt;=$E365,0,IF(G365=0,0,IF(G365&lt;$C365,2,IF(G365&gt;=$C365,1,IF(G365&lt;=$D365,1))))))</f>
        <v>0</v>
      </c>
      <c r="I365" s="200">
        <f>'Lab Results - U.S.'!H31</f>
        <v>0</v>
      </c>
      <c r="J365" s="200">
        <f>(IF(I365&gt;=$E365,0,IF(I365=0,0,IF(I365&lt;$C365,2,IF(I365&gt;=$C365,1,IF(I365&lt;=$D365,1))))))</f>
        <v>0</v>
      </c>
      <c r="K365" s="200">
        <f>'Lab Results - U.S.'!I31</f>
        <v>0</v>
      </c>
      <c r="L365" s="200">
        <f>(IF(K365&gt;=$E365,0,IF(K365=0,0,IF(K365&lt;$C365,2,IF(K365&gt;=$C365,1,IF(K365&lt;=$D365,1))))))</f>
        <v>0</v>
      </c>
      <c r="M365" s="200">
        <f>'Lab Results - U.S.'!J31</f>
        <v>0</v>
      </c>
      <c r="N365" s="200">
        <f>(IF(M365&gt;=$E365,0,IF(M365=0,0,IF(M365&lt;$C365,2,IF(M365&gt;=$C365,1,IF(M365&lt;=$D365,1))))))</f>
        <v>0</v>
      </c>
      <c r="O365" s="200">
        <f>'Lab Results - U.S.'!K31</f>
        <v>0</v>
      </c>
      <c r="P365" s="200">
        <f>(IF(O365&gt;=$E365,0,IF(O365=0,0,IF(O365&lt;$C365,2,IF(O365&gt;=$C365,1,IF(O365&lt;=$D365,1))))))</f>
        <v>0</v>
      </c>
      <c r="Q365" s="200">
        <f>'Lab Results - U.S.'!L31</f>
        <v>0</v>
      </c>
      <c r="R365" s="200">
        <f>(IF(Q365&gt;=$E365,0,IF(Q365=0,0,IF(Q365&lt;$C365,2,IF(Q365&gt;=$C365,1,IF(Q365&lt;=$D365,1))))))</f>
        <v>0</v>
      </c>
      <c r="S365" s="200">
        <f>'Lab Results - U.S.'!M31</f>
        <v>0</v>
      </c>
      <c r="T365" s="200">
        <f>(IF(S365&gt;=$E365,0,IF(S365=0,0,IF(S365&lt;$C365,2,IF(S365&gt;=$C365,1,IF(S365&lt;=$D365,1))))))</f>
        <v>0</v>
      </c>
      <c r="U365" s="200">
        <f>'Lab Results - U.S.'!N31</f>
        <v>0</v>
      </c>
      <c r="V365" s="200">
        <f>(IF(U365&gt;=$E365,0,IF(U365=0,0,IF(U365&lt;$C365,2,IF(U365&gt;=$C365,1,IF(U365&lt;=$D365,1))))))</f>
        <v>0</v>
      </c>
      <c r="W365" s="200">
        <f>'Lab Results - U.S.'!O31</f>
        <v>0</v>
      </c>
      <c r="X365" s="200">
        <f>(IF(W365&gt;=$E365,0,IF(W365=0,0,IF(W365&lt;$C365,2,IF(W365&gt;=$C365,1,IF(W365&lt;=$D365,1))))))</f>
        <v>0</v>
      </c>
      <c r="Y365" s="200">
        <f>'Lab Results - U.S.'!P31</f>
        <v>0</v>
      </c>
      <c r="Z365" s="200">
        <f>(IF(Y365&gt;=$E365,0,IF(Y365=0,0,IF(Y365&lt;$C365,2,IF(Y365&gt;=$C365,1,IF(Y365&lt;=$D365,1))))))</f>
        <v>0</v>
      </c>
      <c r="AA365" s="200">
        <f>'Lab Results - U.S.'!Q31</f>
        <v>0</v>
      </c>
      <c r="AB365" s="200">
        <f>(IF(AA365&gt;=$E365,0,IF(AA365=0,0,IF(AA365&lt;$C365,2,IF(AA365&gt;=$C365,1,IF(AA365&lt;=$D365,1))))))</f>
        <v>0</v>
      </c>
      <c r="AC365" s="200">
        <f>'Lab Results - U.S.'!R31</f>
        <v>0</v>
      </c>
      <c r="AD365" s="223">
        <f>(IF(AC365&gt;=$E365,0,IF(AC365=0,0,IF(AC365&lt;$C365,2,IF(AC365&gt;=$C365,1,IF(AC365&lt;=$D365,1))))))</f>
        <v>0</v>
      </c>
    </row>
    <row r="366" spans="1:30" ht="15.75" customHeight="1" x14ac:dyDescent="0.2">
      <c r="A366" s="226" t="s">
        <v>2378</v>
      </c>
      <c r="B366" s="204" t="s">
        <v>2379</v>
      </c>
      <c r="C366" s="205">
        <v>40</v>
      </c>
      <c r="D366" s="205">
        <v>110</v>
      </c>
      <c r="E366" s="205">
        <v>55</v>
      </c>
      <c r="F366" s="205">
        <v>110</v>
      </c>
      <c r="G366" s="206">
        <f>'Lab Results - U.S.'!G35</f>
        <v>0</v>
      </c>
      <c r="H366" s="207">
        <f>(IF(AND(G366&gt;=$E366,G366&lt;=$F366),0,IF(G366=0,0,IF(G366&lt;$C366,0,IF(G366&gt;$D366,2,IF(G366&gt;=$C366,1,IF(G366&lt;=$D366,1)))))))</f>
        <v>0</v>
      </c>
      <c r="I366" s="206">
        <f>'Lab Results - U.S.'!H35</f>
        <v>0</v>
      </c>
      <c r="J366" s="207">
        <f>(IF(AND(I366&gt;=$E366,I366&lt;=$F366),0,IF(I366=0,0,IF(I366&lt;$C366,0,IF(I366&gt;$D366,2,IF(I366&gt;=$C366,1,IF(I366&lt;=$D366,1)))))))</f>
        <v>0</v>
      </c>
      <c r="K366" s="206">
        <f>'Lab Results - U.S.'!I35</f>
        <v>0</v>
      </c>
      <c r="L366" s="207">
        <f>(IF(AND(K366&gt;=$E366,K366&lt;=$F366),0,IF(K366=0,0,IF(K366&lt;$C366,0,IF(K366&gt;$D366,2,IF(K366&gt;=$C366,1,IF(K366&lt;=$D366,1)))))))</f>
        <v>0</v>
      </c>
      <c r="M366" s="206">
        <f>'Lab Results - U.S.'!J35</f>
        <v>0</v>
      </c>
      <c r="N366" s="207">
        <f>(IF(AND(M366&gt;=$E366,M366&lt;=$F366),0,IF(M366=0,0,IF(M366&lt;$C366,0,IF(M366&gt;$D366,2,IF(M366&gt;=$C366,1,IF(M366&lt;=$D366,1)))))))</f>
        <v>0</v>
      </c>
      <c r="O366" s="206">
        <f>'Lab Results - U.S.'!K35</f>
        <v>0</v>
      </c>
      <c r="P366" s="207">
        <f>(IF(AND(O366&gt;=$E366,O366&lt;=$F366),0,IF(O366=0,0,IF(O366&lt;$C366,0,IF(O366&gt;$D366,2,IF(O366&gt;=$C366,1,IF(O366&lt;=$D366,1)))))))</f>
        <v>0</v>
      </c>
      <c r="Q366" s="206">
        <f>'Lab Results - U.S.'!L35</f>
        <v>0</v>
      </c>
      <c r="R366" s="207">
        <f>(IF(AND(Q366&gt;=$E366,Q366&lt;=$F366),0,IF(Q366=0,0,IF(Q366&lt;$C366,0,IF(Q366&gt;$D366,2,IF(Q366&gt;=$C366,1,IF(Q366&lt;=$D366,1)))))))</f>
        <v>0</v>
      </c>
      <c r="S366" s="206">
        <f>'Lab Results - U.S.'!M35</f>
        <v>0</v>
      </c>
      <c r="T366" s="207">
        <f>(IF(AND(S366&gt;=$E366,S366&lt;=$F366),0,IF(S366=0,0,IF(S366&lt;$C366,0,IF(S366&gt;$D366,2,IF(S366&gt;=$C366,1,IF(S366&lt;=$D366,1)))))))</f>
        <v>0</v>
      </c>
      <c r="U366" s="206">
        <f>'Lab Results - U.S.'!N35</f>
        <v>0</v>
      </c>
      <c r="V366" s="207">
        <f>(IF(AND(U366&gt;=$E366,U366&lt;=$F366),0,IF(U366=0,0,IF(U366&lt;$C366,0,IF(U366&gt;$D366,2,IF(U366&gt;=$C366,1,IF(U366&lt;=$D366,1)))))))</f>
        <v>0</v>
      </c>
      <c r="W366" s="206">
        <f>'Lab Results - U.S.'!O35</f>
        <v>0</v>
      </c>
      <c r="X366" s="207">
        <f>(IF(AND(W366&gt;=$E366,W366&lt;=$F366),0,IF(W366=0,0,IF(W366&lt;$C366,0,IF(W366&gt;$D366,2,IF(W366&gt;=$C366,1,IF(W366&lt;=$D366,1)))))))</f>
        <v>0</v>
      </c>
      <c r="Y366" s="206">
        <f>'Lab Results - U.S.'!P35</f>
        <v>0</v>
      </c>
      <c r="Z366" s="207">
        <f>(IF(AND(Y366&gt;=$E366,Y366&lt;=$F366),0,IF(Y366=0,0,IF(Y366&lt;$C366,0,IF(Y366&gt;$D366,2,IF(Y366&gt;=$C366,1,IF(Y366&lt;=$D366,1)))))))</f>
        <v>0</v>
      </c>
      <c r="AA366" s="206">
        <f>'Lab Results - U.S.'!Q35</f>
        <v>0</v>
      </c>
      <c r="AB366" s="207">
        <f>(IF(AND(AA366&gt;=$E366,AA366&lt;=$F366),0,IF(AA366=0,0,IF(AA366&lt;$C366,0,IF(AA366&gt;$D366,2,IF(AA366&gt;=$C366,1,IF(AA366&lt;=$D366,1)))))))</f>
        <v>0</v>
      </c>
      <c r="AC366" s="206">
        <f>'Lab Results - U.S.'!R35</f>
        <v>0</v>
      </c>
      <c r="AD366" s="227">
        <f>(IF(AND(AC366&gt;=$E366,AC366&lt;=$F366),0,IF(AC366=0,0,IF(AC366&lt;$C366,0,IF(AC366&gt;$D366,2,IF(AC366&gt;=$C366,1,IF(AC366&lt;=$D366,1)))))))</f>
        <v>0</v>
      </c>
    </row>
    <row r="367" spans="1:30" ht="15.75" customHeight="1" x14ac:dyDescent="0.2">
      <c r="A367" s="226" t="s">
        <v>2380</v>
      </c>
      <c r="B367" s="204" t="s">
        <v>2381</v>
      </c>
      <c r="C367" s="205">
        <v>0.7</v>
      </c>
      <c r="D367" s="205">
        <v>2</v>
      </c>
      <c r="E367" s="205">
        <v>1</v>
      </c>
      <c r="F367" s="205">
        <v>1.5</v>
      </c>
      <c r="G367" s="206">
        <f>'Lab Results - U.S.'!G44</f>
        <v>0</v>
      </c>
      <c r="H367" s="207">
        <f>(IF(AND(G367&gt;=$E367,G367&lt;=$F367),0,IF(G367=0,0,IF(G367&lt;$C367,0,IF(G367&gt;$D367,2,IF(G367&gt;=$C367,1,IF(G367&lt;=$D367,1)))))))</f>
        <v>0</v>
      </c>
      <c r="I367" s="206">
        <f>'Lab Results - U.S.'!H44</f>
        <v>0</v>
      </c>
      <c r="J367" s="207">
        <f>(IF(AND(I367&gt;=$E367,I367&lt;=$F367),0,IF(I367=0,0,IF(I367&lt;$C367,0,IF(I367&gt;$D367,2,IF(I367&gt;=$C367,1,IF(I367&lt;=$D367,1)))))))</f>
        <v>0</v>
      </c>
      <c r="K367" s="206">
        <f>'Lab Results - U.S.'!I44</f>
        <v>0</v>
      </c>
      <c r="L367" s="207">
        <f>(IF(AND(K367&gt;=$E367,K367&lt;=$F367),0,IF(K367=0,0,IF(K367&lt;$C367,0,IF(K367&gt;$D367,2,IF(K367&gt;=$C367,1,IF(K367&lt;=$D367,1)))))))</f>
        <v>0</v>
      </c>
      <c r="M367" s="206">
        <f>'Lab Results - U.S.'!J44</f>
        <v>0</v>
      </c>
      <c r="N367" s="207">
        <f>(IF(AND(M367&gt;=$E367,M367&lt;=$F367),0,IF(M367=0,0,IF(M367&lt;$C367,0,IF(M367&gt;$D367,2,IF(M367&gt;=$C367,1,IF(M367&lt;=$D367,1)))))))</f>
        <v>0</v>
      </c>
      <c r="O367" s="206">
        <f>'Lab Results - U.S.'!K44</f>
        <v>0</v>
      </c>
      <c r="P367" s="207">
        <f>(IF(AND(O367&gt;=$E367,O367&lt;=$F367),0,IF(O367=0,0,IF(O367&lt;$C367,0,IF(O367&gt;$D367,2,IF(O367&gt;=$C367,1,IF(O367&lt;=$D367,1)))))))</f>
        <v>0</v>
      </c>
      <c r="Q367" s="206">
        <f>'Lab Results - U.S.'!L44</f>
        <v>0</v>
      </c>
      <c r="R367" s="207">
        <f>(IF(AND(Q367&gt;=$E367,Q367&lt;=$F367),0,IF(Q367=0,0,IF(Q367&lt;$C367,0,IF(Q367&gt;$D367,2,IF(Q367&gt;=$C367,1,IF(Q367&lt;=$D367,1)))))))</f>
        <v>0</v>
      </c>
      <c r="S367" s="206">
        <f>'Lab Results - U.S.'!M44</f>
        <v>0</v>
      </c>
      <c r="T367" s="207">
        <f>(IF(AND(S367&gt;=$E367,S367&lt;=$F367),0,IF(S367=0,0,IF(S367&lt;$C367,0,IF(S367&gt;$D367,2,IF(S367&gt;=$C367,1,IF(S367&lt;=$D367,1)))))))</f>
        <v>0</v>
      </c>
      <c r="U367" s="206">
        <f>'Lab Results - U.S.'!N44</f>
        <v>0</v>
      </c>
      <c r="V367" s="207">
        <f>(IF(AND(U367&gt;=$E367,U367&lt;=$F367),0,IF(U367=0,0,IF(U367&lt;$C367,0,IF(U367&gt;$D367,2,IF(U367&gt;=$C367,1,IF(U367&lt;=$D367,1)))))))</f>
        <v>0</v>
      </c>
      <c r="W367" s="206">
        <f>'Lab Results - U.S.'!O44</f>
        <v>0</v>
      </c>
      <c r="X367" s="207">
        <f>(IF(AND(W367&gt;=$E367,W367&lt;=$F367),0,IF(W367=0,0,IF(W367&lt;$C367,0,IF(W367&gt;$D367,2,IF(W367&gt;=$C367,1,IF(W367&lt;=$D367,1)))))))</f>
        <v>0</v>
      </c>
      <c r="Y367" s="206">
        <f>'Lab Results - U.S.'!P44</f>
        <v>0</v>
      </c>
      <c r="Z367" s="207">
        <f>(IF(AND(Y367&gt;=$E367,Y367&lt;=$F367),0,IF(Y367=0,0,IF(Y367&lt;$C367,0,IF(Y367&gt;$D367,2,IF(Y367&gt;=$C367,1,IF(Y367&lt;=$D367,1)))))))</f>
        <v>0</v>
      </c>
      <c r="AA367" s="206">
        <f>'Lab Results - U.S.'!Q44</f>
        <v>0</v>
      </c>
      <c r="AB367" s="207">
        <f>(IF(AND(AA367&gt;=$E367,AA367&lt;=$F367),0,IF(AA367=0,0,IF(AA367&lt;$C367,0,IF(AA367&gt;$D367,2,IF(AA367&gt;=$C367,1,IF(AA367&lt;=$D367,1)))))))</f>
        <v>0</v>
      </c>
      <c r="AC367" s="206">
        <f>'Lab Results - U.S.'!R44</f>
        <v>0</v>
      </c>
      <c r="AD367" s="227">
        <f>(IF(AND(AC367&gt;=$E367,AC367&lt;=$F367),0,IF(AC367=0,0,IF(AC367&lt;$C367,0,IF(AC367&gt;$D367,2,IF(AC367&gt;=$C367,1,IF(AC367&lt;=$D367,1)))))))</f>
        <v>0</v>
      </c>
    </row>
    <row r="368" spans="1:30" ht="15.75" customHeight="1" x14ac:dyDescent="0.2">
      <c r="A368" s="222" t="s">
        <v>2382</v>
      </c>
      <c r="B368" s="198" t="s">
        <v>2383</v>
      </c>
      <c r="C368" s="199">
        <v>2</v>
      </c>
      <c r="D368" s="199">
        <v>4.4000000000000004</v>
      </c>
      <c r="E368" s="199">
        <v>3</v>
      </c>
      <c r="F368" s="199">
        <v>4.5</v>
      </c>
      <c r="G368" s="200">
        <f>'Lab Results - U.S.'!G45</f>
        <v>0</v>
      </c>
      <c r="H368" s="200">
        <f>(IF(G368&gt;=$E368,0,IF(G368=0,0,IF(G368&lt;$C368,2,IF(G368&gt;=$C368,1,IF(G368&lt;=$D368,1))))))</f>
        <v>0</v>
      </c>
      <c r="I368" s="200">
        <f>'Lab Results - U.S.'!H45</f>
        <v>0</v>
      </c>
      <c r="J368" s="200">
        <f>(IF(I368&gt;=$E368,0,IF(I368=0,0,IF(I368&lt;$C368,2,IF(I368&gt;=$C368,1,IF(I368&lt;=$D368,1))))))</f>
        <v>0</v>
      </c>
      <c r="K368" s="200">
        <f>'Lab Results - U.S.'!I45</f>
        <v>0</v>
      </c>
      <c r="L368" s="200">
        <f>(IF(K368&gt;=$E368,0,IF(K368=0,0,IF(K368&lt;$C368,2,IF(K368&gt;=$C368,1,IF(K368&lt;=$D368,1))))))</f>
        <v>0</v>
      </c>
      <c r="M368" s="200">
        <f>'Lab Results - U.S.'!J45</f>
        <v>0</v>
      </c>
      <c r="N368" s="200">
        <f>(IF(M368&gt;=$E368,0,IF(M368=0,0,IF(M368&lt;$C368,2,IF(M368&gt;=$C368,1,IF(M368&lt;=$D368,1))))))</f>
        <v>0</v>
      </c>
      <c r="O368" s="200">
        <f>'Lab Results - U.S.'!K45</f>
        <v>0</v>
      </c>
      <c r="P368" s="200">
        <f>(IF(O368&gt;=$E368,0,IF(O368=0,0,IF(O368&lt;$C368,2,IF(O368&gt;=$C368,1,IF(O368&lt;=$D368,1))))))</f>
        <v>0</v>
      </c>
      <c r="Q368" s="200">
        <f>'Lab Results - U.S.'!L45</f>
        <v>0</v>
      </c>
      <c r="R368" s="200">
        <f>(IF(Q368&gt;=$E368,0,IF(Q368=0,0,IF(Q368&lt;$C368,2,IF(Q368&gt;=$C368,1,IF(Q368&lt;=$D368,1))))))</f>
        <v>0</v>
      </c>
      <c r="S368" s="200">
        <f>'Lab Results - U.S.'!M45</f>
        <v>0</v>
      </c>
      <c r="T368" s="200">
        <f>(IF(S368&gt;=$E368,0,IF(S368=0,0,IF(S368&lt;$C368,2,IF(S368&gt;=$C368,1,IF(S368&lt;=$D368,1))))))</f>
        <v>0</v>
      </c>
      <c r="U368" s="200">
        <f>'Lab Results - U.S.'!N45</f>
        <v>0</v>
      </c>
      <c r="V368" s="200">
        <f>(IF(U368&gt;=$E368,0,IF(U368=0,0,IF(U368&lt;$C368,2,IF(U368&gt;=$C368,1,IF(U368&lt;=$D368,1))))))</f>
        <v>0</v>
      </c>
      <c r="W368" s="200">
        <f>'Lab Results - U.S.'!O45</f>
        <v>0</v>
      </c>
      <c r="X368" s="200">
        <f>(IF(W368&gt;=$E368,0,IF(W368=0,0,IF(W368&lt;$C368,2,IF(W368&gt;=$C368,1,IF(W368&lt;=$D368,1))))))</f>
        <v>0</v>
      </c>
      <c r="Y368" s="200">
        <f>'Lab Results - U.S.'!P45</f>
        <v>0</v>
      </c>
      <c r="Z368" s="200">
        <f>(IF(Y368&gt;=$E368,0,IF(Y368=0,0,IF(Y368&lt;$C368,2,IF(Y368&gt;=$C368,1,IF(Y368&lt;=$D368,1))))))</f>
        <v>0</v>
      </c>
      <c r="AA368" s="200">
        <f>'Lab Results - U.S.'!Q45</f>
        <v>0</v>
      </c>
      <c r="AB368" s="200">
        <f>(IF(AA368&gt;=$E368,0,IF(AA368=0,0,IF(AA368&lt;$C368,2,IF(AA368&gt;=$C368,1,IF(AA368&lt;=$D368,1))))))</f>
        <v>0</v>
      </c>
      <c r="AC368" s="200">
        <f>'Lab Results - U.S.'!R45</f>
        <v>0</v>
      </c>
      <c r="AD368" s="223">
        <f>(IF(AC368&gt;=$E368,0,IF(AC368=0,0,IF(AC368&lt;$C368,2,IF(AC368&gt;=$C368,1,IF(AC368&lt;=$D368,1))))))</f>
        <v>0</v>
      </c>
    </row>
    <row r="369" spans="1:30" ht="15.75" customHeight="1" x14ac:dyDescent="0.2">
      <c r="A369" s="226" t="s">
        <v>2384</v>
      </c>
      <c r="B369" s="204" t="s">
        <v>2385</v>
      </c>
      <c r="C369" s="205">
        <v>18</v>
      </c>
      <c r="D369" s="205">
        <v>27</v>
      </c>
      <c r="E369" s="205">
        <v>18</v>
      </c>
      <c r="F369" s="205">
        <v>27</v>
      </c>
      <c r="G369" s="206">
        <f>'Lab Results - U.S.'!G47</f>
        <v>0</v>
      </c>
      <c r="H369" s="207">
        <f>(IF(AND(G369&gt;=$E369,G369&lt;=$F369),0,IF(G369=0,0,IF(G369&lt;$C369,0,IF(G369&gt;$D369,2,IF(G369&gt;=$C369,1,IF(G369&lt;=$D369,1)))))))</f>
        <v>0</v>
      </c>
      <c r="I369" s="206">
        <f>'Lab Results - U.S.'!H47</f>
        <v>0</v>
      </c>
      <c r="J369" s="207">
        <f>(IF(AND(I369&gt;=$E369,I369&lt;=$F369),0,IF(I369=0,0,IF(I369&lt;$C369,0,IF(I369&gt;$D369,2,IF(I369&gt;=$C369,1,IF(I369&lt;=$D369,1)))))))</f>
        <v>0</v>
      </c>
      <c r="K369" s="206">
        <f>'Lab Results - U.S.'!I47</f>
        <v>0</v>
      </c>
      <c r="L369" s="207">
        <f>(IF(AND(K369&gt;=$E369,K369&lt;=$F369),0,IF(K369=0,0,IF(K369&lt;$C369,0,IF(K369&gt;$D369,2,IF(K369&gt;=$C369,1,IF(K369&lt;=$D369,1)))))))</f>
        <v>0</v>
      </c>
      <c r="M369" s="206">
        <f>'Lab Results - U.S.'!J47</f>
        <v>0</v>
      </c>
      <c r="N369" s="207">
        <f>(IF(AND(M369&gt;=$E369,M369&lt;=$F369),0,IF(M369=0,0,IF(M369&lt;$C369,0,IF(M369&gt;$D369,2,IF(M369&gt;=$C369,1,IF(M369&lt;=$D369,1)))))))</f>
        <v>0</v>
      </c>
      <c r="O369" s="206">
        <f>'Lab Results - U.S.'!K47</f>
        <v>0</v>
      </c>
      <c r="P369" s="207">
        <f>(IF(AND(O369&gt;=$E369,O369&lt;=$F369),0,IF(O369=0,0,IF(O369&lt;$C369,0,IF(O369&gt;$D369,2,IF(O369&gt;=$C369,1,IF(O369&lt;=$D369,1)))))))</f>
        <v>0</v>
      </c>
      <c r="Q369" s="206">
        <f>'Lab Results - U.S.'!L47</f>
        <v>0</v>
      </c>
      <c r="R369" s="207">
        <f>(IF(AND(Q369&gt;=$E369,Q369&lt;=$F369),0,IF(Q369=0,0,IF(Q369&lt;$C369,0,IF(Q369&gt;$D369,2,IF(Q369&gt;=$C369,1,IF(Q369&lt;=$D369,1)))))))</f>
        <v>0</v>
      </c>
      <c r="S369" s="206">
        <f>'Lab Results - U.S.'!M47</f>
        <v>0</v>
      </c>
      <c r="T369" s="207">
        <f>(IF(AND(S369&gt;=$E369,S369&lt;=$F369),0,IF(S369=0,0,IF(S369&lt;$C369,0,IF(S369&gt;$D369,2,IF(S369&gt;=$C369,1,IF(S369&lt;=$D369,1)))))))</f>
        <v>0</v>
      </c>
      <c r="U369" s="206">
        <f>'Lab Results - U.S.'!N47</f>
        <v>0</v>
      </c>
      <c r="V369" s="207">
        <f>(IF(AND(U369&gt;=$E369,U369&lt;=$F369),0,IF(U369=0,0,IF(U369&lt;$C369,0,IF(U369&gt;$D369,2,IF(U369&gt;=$C369,1,IF(U369&lt;=$D369,1)))))))</f>
        <v>0</v>
      </c>
      <c r="W369" s="206">
        <f>'Lab Results - U.S.'!O47</f>
        <v>0</v>
      </c>
      <c r="X369" s="207">
        <f>(IF(AND(W369&gt;=$E369,W369&lt;=$F369),0,IF(W369=0,0,IF(W369&lt;$C369,0,IF(W369&gt;$D369,2,IF(W369&gt;=$C369,1,IF(W369&lt;=$D369,1)))))))</f>
        <v>0</v>
      </c>
      <c r="Y369" s="206">
        <f>'Lab Results - U.S.'!P47</f>
        <v>0</v>
      </c>
      <c r="Z369" s="207">
        <f>(IF(AND(Y369&gt;=$E369,Y369&lt;=$F369),0,IF(Y369=0,0,IF(Y369&lt;$C369,0,IF(Y369&gt;$D369,2,IF(Y369&gt;=$C369,1,IF(Y369&lt;=$D369,1)))))))</f>
        <v>0</v>
      </c>
      <c r="AA369" s="206">
        <f>'Lab Results - U.S.'!Q47</f>
        <v>0</v>
      </c>
      <c r="AB369" s="207">
        <f>(IF(AND(AA369&gt;=$E369,AA369&lt;=$F369),0,IF(AA369=0,0,IF(AA369&lt;$C369,0,IF(AA369&gt;$D369,2,IF(AA369&gt;=$C369,1,IF(AA369&lt;=$D369,1)))))))</f>
        <v>0</v>
      </c>
      <c r="AC369" s="206">
        <f>'Lab Results - U.S.'!R47</f>
        <v>0</v>
      </c>
      <c r="AD369" s="227">
        <f>(IF(AND(AC369&gt;=$E369,AC369&lt;=$F369),0,IF(AC369=0,0,IF(AC369&lt;$C369,0,IF(AC369&gt;$D369,2,IF(AC369&gt;=$C369,1,IF(AC369&lt;=$D369,1)))))))</f>
        <v>0</v>
      </c>
    </row>
    <row r="370" spans="1:30" ht="15.75" customHeight="1" x14ac:dyDescent="0.2">
      <c r="A370" s="222" t="s">
        <v>2386</v>
      </c>
      <c r="B370" s="208" t="s">
        <v>2387</v>
      </c>
      <c r="C370" s="199">
        <v>0.2</v>
      </c>
      <c r="D370" s="199">
        <v>28</v>
      </c>
      <c r="E370" s="199">
        <v>0.2</v>
      </c>
      <c r="F370" s="199">
        <v>28</v>
      </c>
      <c r="G370" s="200">
        <f>'Lab Results - U.S.'!G111</f>
        <v>0</v>
      </c>
      <c r="H370" s="200">
        <f>(IF(G370&gt;=$E370,0,IF(G370=0,0,IF(G370&lt;$C370,2,IF(G370&gt;=$C370,1,IF(G370&lt;=$D370,1))))))</f>
        <v>0</v>
      </c>
      <c r="I370" s="200">
        <f>'Lab Results - U.S.'!H111</f>
        <v>0</v>
      </c>
      <c r="J370" s="200">
        <f>(IF(I370&gt;=$E370,0,IF(I370=0,0,IF(I370&lt;$C370,2,IF(I370&gt;=$C370,1,IF(I370&lt;=$D370,1))))))</f>
        <v>0</v>
      </c>
      <c r="K370" s="200">
        <f>'Lab Results - U.S.'!I111</f>
        <v>0</v>
      </c>
      <c r="L370" s="200">
        <f>(IF(K370&gt;=$E370,0,IF(K370=0,0,IF(K370&lt;$C370,2,IF(K370&gt;=$C370,1,IF(K370&lt;=$D370,1))))))</f>
        <v>0</v>
      </c>
      <c r="M370" s="200">
        <f>'Lab Results - U.S.'!J111</f>
        <v>0</v>
      </c>
      <c r="N370" s="200">
        <f>(IF(M370&gt;=$E370,0,IF(M370=0,0,IF(M370&lt;$C370,2,IF(M370&gt;=$C370,1,IF(M370&lt;=$D370,1))))))</f>
        <v>0</v>
      </c>
      <c r="O370" s="200">
        <f>'Lab Results - U.S.'!K111</f>
        <v>0</v>
      </c>
      <c r="P370" s="200">
        <f>(IF(O370&gt;=$E370,0,IF(O370=0,0,IF(O370&lt;$C370,2,IF(O370&gt;=$C370,1,IF(O370&lt;=$D370,1))))))</f>
        <v>0</v>
      </c>
      <c r="Q370" s="200">
        <f>'Lab Results - U.S.'!L111</f>
        <v>0</v>
      </c>
      <c r="R370" s="200">
        <f>(IF(Q370&gt;=$E370,0,IF(Q370=0,0,IF(Q370&lt;$C370,2,IF(Q370&gt;=$C370,1,IF(Q370&lt;=$D370,1))))))</f>
        <v>0</v>
      </c>
      <c r="S370" s="200">
        <f>'Lab Results - U.S.'!M111</f>
        <v>0</v>
      </c>
      <c r="T370" s="200">
        <f>(IF(S370&gt;=$E370,0,IF(S370=0,0,IF(S370&lt;$C370,2,IF(S370&gt;=$C370,1,IF(S370&lt;=$D370,1))))))</f>
        <v>0</v>
      </c>
      <c r="U370" s="200">
        <f>'Lab Results - U.S.'!N111</f>
        <v>0</v>
      </c>
      <c r="V370" s="200">
        <f>(IF(U370&gt;=$E370,0,IF(U370=0,0,IF(U370&lt;$C370,2,IF(U370&gt;=$C370,1,IF(U370&lt;=$D370,1))))))</f>
        <v>0</v>
      </c>
      <c r="W370" s="200">
        <f>'Lab Results - U.S.'!O111</f>
        <v>0</v>
      </c>
      <c r="X370" s="200">
        <f>(IF(W370&gt;=$E370,0,IF(W370=0,0,IF(W370&lt;$C370,2,IF(W370&gt;=$C370,1,IF(W370&lt;=$D370,1))))))</f>
        <v>0</v>
      </c>
      <c r="Y370" s="200">
        <f>'Lab Results - U.S.'!P111</f>
        <v>0</v>
      </c>
      <c r="Z370" s="200">
        <f>(IF(Y370&gt;=$E370,0,IF(Y370=0,0,IF(Y370&lt;$C370,2,IF(Y370&gt;=$C370,1,IF(Y370&lt;=$D370,1))))))</f>
        <v>0</v>
      </c>
      <c r="AA370" s="200">
        <f>'Lab Results - U.S.'!Q111</f>
        <v>0</v>
      </c>
      <c r="AB370" s="200">
        <f>(IF(AA370&gt;=$E370,0,IF(AA370=0,0,IF(AA370&lt;$C370,2,IF(AA370&gt;=$C370,1,IF(AA370&lt;=$D370,1))))))</f>
        <v>0</v>
      </c>
      <c r="AC370" s="200">
        <f>'Lab Results - U.S.'!R111</f>
        <v>0</v>
      </c>
      <c r="AD370" s="223">
        <f>(IF(AC370&gt;=$E370,0,IF(AC370=0,0,IF(AC370&lt;$C370,2,IF(AC370&gt;=$C370,1,IF(AC370&lt;=$D370,1))))))</f>
        <v>0</v>
      </c>
    </row>
    <row r="371" spans="1:30" ht="16.5" customHeight="1" x14ac:dyDescent="0.2">
      <c r="A371" s="222" t="s">
        <v>2388</v>
      </c>
      <c r="B371" s="208" t="s">
        <v>2389</v>
      </c>
      <c r="C371" s="199">
        <v>19</v>
      </c>
      <c r="D371" s="199">
        <v>528</v>
      </c>
      <c r="E371" s="199">
        <v>19</v>
      </c>
      <c r="F371" s="199">
        <v>528</v>
      </c>
      <c r="G371" s="200">
        <f>'Lab Results - U.S.'!G112</f>
        <v>0</v>
      </c>
      <c r="H371" s="200">
        <f>(IF(G371&gt;=$E371,0,IF(G371=0,0,IF(G371&lt;$C371,2,IF(G371&gt;=$C371,1,IF(G371&lt;=$D371,1))))))</f>
        <v>0</v>
      </c>
      <c r="I371" s="200">
        <f>'Lab Results - U.S.'!H112</f>
        <v>0</v>
      </c>
      <c r="J371" s="200">
        <f>(IF(I371&gt;=$E371,0,IF(I371=0,0,IF(I371&lt;$C371,2,IF(I371&gt;=$C371,1,IF(I371&lt;=$D371,1))))))</f>
        <v>0</v>
      </c>
      <c r="K371" s="200">
        <f>'Lab Results - U.S.'!I112</f>
        <v>0</v>
      </c>
      <c r="L371" s="200">
        <f>(IF(K371&gt;=$E371,0,IF(K371=0,0,IF(K371&lt;$C371,2,IF(K371&gt;=$C371,1,IF(K371&lt;=$D371,1))))))</f>
        <v>0</v>
      </c>
      <c r="M371" s="200">
        <f>'Lab Results - U.S.'!J112</f>
        <v>0</v>
      </c>
      <c r="N371" s="200">
        <f>(IF(M371&gt;=$E371,0,IF(M371=0,0,IF(M371&lt;$C371,2,IF(M371&gt;=$C371,1,IF(M371&lt;=$D371,1))))))</f>
        <v>0</v>
      </c>
      <c r="O371" s="200">
        <f>'Lab Results - U.S.'!K112</f>
        <v>0</v>
      </c>
      <c r="P371" s="200">
        <f>(IF(O371&gt;=$E371,0,IF(O371=0,0,IF(O371&lt;$C371,2,IF(O371&gt;=$C371,1,IF(O371&lt;=$D371,1))))))</f>
        <v>0</v>
      </c>
      <c r="Q371" s="200">
        <f>'Lab Results - U.S.'!L112</f>
        <v>0</v>
      </c>
      <c r="R371" s="200">
        <f>(IF(Q371&gt;=$E371,0,IF(Q371=0,0,IF(Q371&lt;$C371,2,IF(Q371&gt;=$C371,1,IF(Q371&lt;=$D371,1))))))</f>
        <v>0</v>
      </c>
      <c r="S371" s="200">
        <f>'Lab Results - U.S.'!M112</f>
        <v>0</v>
      </c>
      <c r="T371" s="200">
        <f>(IF(S371&gt;=$E371,0,IF(S371=0,0,IF(S371&lt;$C371,2,IF(S371&gt;=$C371,1,IF(S371&lt;=$D371,1))))))</f>
        <v>0</v>
      </c>
      <c r="U371" s="200">
        <f>'Lab Results - U.S.'!N112</f>
        <v>0</v>
      </c>
      <c r="V371" s="200">
        <f>(IF(U371&gt;=$E371,0,IF(U371=0,0,IF(U371&lt;$C371,2,IF(U371&gt;=$C371,1,IF(U371&lt;=$D371,1))))))</f>
        <v>0</v>
      </c>
      <c r="W371" s="200">
        <f>'Lab Results - U.S.'!O112</f>
        <v>0</v>
      </c>
      <c r="X371" s="200">
        <f>(IF(W371&gt;=$E371,0,IF(W371=0,0,IF(W371&lt;$C371,2,IF(W371&gt;=$C371,1,IF(W371&lt;=$D371,1))))))</f>
        <v>0</v>
      </c>
      <c r="Y371" s="200">
        <f>'Lab Results - U.S.'!P112</f>
        <v>0</v>
      </c>
      <c r="Z371" s="200">
        <f>(IF(Y371&gt;=$E371,0,IF(Y371=0,0,IF(Y371&lt;$C371,2,IF(Y371&gt;=$C371,1,IF(Y371&lt;=$D371,1))))))</f>
        <v>0</v>
      </c>
      <c r="AA371" s="200">
        <f>'Lab Results - U.S.'!Q112</f>
        <v>0</v>
      </c>
      <c r="AB371" s="200">
        <f>(IF(AA371&gt;=$E371,0,IF(AA371=0,0,IF(AA371&lt;$C371,2,IF(AA371&gt;=$C371,1,IF(AA371&lt;=$D371,1))))))</f>
        <v>0</v>
      </c>
      <c r="AC371" s="200">
        <f>'Lab Results - U.S.'!R112</f>
        <v>0</v>
      </c>
      <c r="AD371" s="223">
        <f>(IF(AC371&gt;=$E371,0,IF(AC371=0,0,IF(AC371&lt;$C371,2,IF(AC371&gt;=$C371,1,IF(AC371&lt;=$D371,1))))))</f>
        <v>0</v>
      </c>
    </row>
    <row r="372" spans="1:30" ht="15" customHeight="1" x14ac:dyDescent="0.2">
      <c r="A372" s="676" t="s">
        <v>2390</v>
      </c>
      <c r="B372" s="541"/>
      <c r="C372" s="541"/>
      <c r="D372" s="541"/>
      <c r="E372" s="541"/>
      <c r="F372" s="541"/>
      <c r="G372" s="145"/>
      <c r="H372" s="145">
        <f>SUM(H364:H371)/(COUNT(H364:H371)*2)*100</f>
        <v>0</v>
      </c>
      <c r="I372" s="145"/>
      <c r="J372" s="145">
        <f>SUM(J364:J371)/(COUNT(J364:J371)*2)*100</f>
        <v>0</v>
      </c>
      <c r="K372" s="145"/>
      <c r="L372" s="145">
        <f>SUM(L364:L371)/(COUNT(L364:L371)*2)*100</f>
        <v>0</v>
      </c>
      <c r="M372" s="145"/>
      <c r="N372" s="145">
        <f>SUM(N364:N371)/(COUNT(N364:N371)*2)*100</f>
        <v>0</v>
      </c>
      <c r="O372" s="145"/>
      <c r="P372" s="145">
        <f>SUM(P364:P371)/(COUNT(P364:P371)*2)*100</f>
        <v>0</v>
      </c>
      <c r="Q372" s="145"/>
      <c r="R372" s="145">
        <f>SUM(R364:R371)/(COUNT(R364:R371)*2)*100</f>
        <v>0</v>
      </c>
      <c r="S372" s="145"/>
      <c r="T372" s="145">
        <f>SUM(T364:T371)/(COUNT(T364:T371)*2)*100</f>
        <v>0</v>
      </c>
      <c r="U372" s="145"/>
      <c r="V372" s="145">
        <f>SUM(V364:V371)/(COUNT(V364:V371)*2)*100</f>
        <v>0</v>
      </c>
      <c r="W372" s="145"/>
      <c r="X372" s="145">
        <f>SUM(X364:X371)/(COUNT(X364:X371)*2)*100</f>
        <v>0</v>
      </c>
      <c r="Y372" s="145"/>
      <c r="Z372" s="145">
        <f>SUM(Z364:Z371)/(COUNT(Z364:Z371)*2)*100</f>
        <v>0</v>
      </c>
      <c r="AA372" s="145"/>
      <c r="AB372" s="145">
        <f>SUM(AB364:AB371)/(COUNT(AB364:AB371)*2)*100</f>
        <v>0</v>
      </c>
      <c r="AC372" s="145"/>
      <c r="AD372" s="149">
        <f>SUM(AD364:AD371)/(COUNT(AD364:AD371)*2)*100</f>
        <v>0</v>
      </c>
    </row>
    <row r="373" spans="1:30" ht="15" customHeight="1" x14ac:dyDescent="0.2">
      <c r="A373" s="676" t="s">
        <v>2391</v>
      </c>
      <c r="B373" s="541"/>
      <c r="C373" s="541"/>
      <c r="D373" s="541"/>
      <c r="E373" s="541"/>
      <c r="F373" s="541"/>
      <c r="G373" s="145"/>
      <c r="H373" s="145">
        <f>SUMIF(H364:H371,1,H364:H371)/(COUNT(H364:H371)*1)*100</f>
        <v>0</v>
      </c>
      <c r="I373" s="145"/>
      <c r="J373" s="145">
        <f>SUMIF(J364:J371,1,J364:J371)/(COUNT(J364:J371)*1)*100</f>
        <v>0</v>
      </c>
      <c r="K373" s="145"/>
      <c r="L373" s="145">
        <f>SUMIF(L364:L371,1,L364:L371)/(COUNT(L364:L371)*1)*100</f>
        <v>0</v>
      </c>
      <c r="M373" s="145"/>
      <c r="N373" s="145">
        <f>SUMIF(N364:N371,1,N364:N371)/(COUNT(N364:N371)*1)*100</f>
        <v>0</v>
      </c>
      <c r="O373" s="145"/>
      <c r="P373" s="145">
        <f>SUMIF(P364:P371,1,P364:P371)/(COUNT(P364:P371)*1)*100</f>
        <v>0</v>
      </c>
      <c r="Q373" s="145"/>
      <c r="R373" s="145">
        <f>SUMIF(R364:R371,1,R364:R371)/(COUNT(R364:R371)*1)*100</f>
        <v>0</v>
      </c>
      <c r="S373" s="145"/>
      <c r="T373" s="145">
        <f>SUMIF(T364:T371,1,T364:T371)/(COUNT(T364:T371)*1)*100</f>
        <v>0</v>
      </c>
      <c r="U373" s="145"/>
      <c r="V373" s="145">
        <f>SUMIF(V364:V371,1,V364:V371)/(COUNT(V364:V371)*1)*100</f>
        <v>0</v>
      </c>
      <c r="W373" s="145"/>
      <c r="X373" s="145">
        <f>SUMIF(X364:X371,1,X364:X371)/(COUNT(X364:X371)*1)*100</f>
        <v>0</v>
      </c>
      <c r="Y373" s="145"/>
      <c r="Z373" s="145">
        <f>SUMIF(Z364:Z371,1,Z364:Z371)/(COUNT(Z364:Z371)*1)*100</f>
        <v>0</v>
      </c>
      <c r="AA373" s="145"/>
      <c r="AB373" s="145">
        <f>SUMIF(AB364:AB371,1,AB364:AB371)/(COUNT(AB364:AB371)*1)*100</f>
        <v>0</v>
      </c>
      <c r="AC373" s="145"/>
      <c r="AD373" s="149">
        <f>SUMIF(AD364:AD371,1,AD364:AD371)/(COUNT(AD364:AD371)*1)*100</f>
        <v>0</v>
      </c>
    </row>
    <row r="374" spans="1:30" ht="15" customHeight="1" x14ac:dyDescent="0.2">
      <c r="A374" s="676" t="s">
        <v>2392</v>
      </c>
      <c r="B374" s="541"/>
      <c r="C374" s="541"/>
      <c r="D374" s="541"/>
      <c r="E374" s="541"/>
      <c r="F374" s="541"/>
      <c r="G374" s="145"/>
      <c r="H374" s="145">
        <f>SUMIF(H364:H371,2,H364:H371)/(COUNT(H364:H371)*2)*100</f>
        <v>0</v>
      </c>
      <c r="I374" s="145"/>
      <c r="J374" s="145">
        <f>SUMIF(J364:J371,2,J364:J371)/(COUNT(J364:J371)*2)*100</f>
        <v>0</v>
      </c>
      <c r="K374" s="145"/>
      <c r="L374" s="145">
        <f>SUMIF(L364:L371,2,L364:L371)/(COUNT(L364:L371)*2)*100</f>
        <v>0</v>
      </c>
      <c r="M374" s="145"/>
      <c r="N374" s="145">
        <f>SUMIF(N364:N371,2,N364:N371)/(COUNT(N364:N371)*2)*100</f>
        <v>0</v>
      </c>
      <c r="O374" s="145"/>
      <c r="P374" s="145">
        <f>SUMIF(P364:P371,2,P364:P371)/(COUNT(P364:P371)*2)*100</f>
        <v>0</v>
      </c>
      <c r="Q374" s="145"/>
      <c r="R374" s="145">
        <f>SUMIF(R364:R371,2,R364:R371)/(COUNT(R364:R371)*2)*100</f>
        <v>0</v>
      </c>
      <c r="S374" s="145"/>
      <c r="T374" s="145">
        <f>SUMIF(T364:T371,2,T364:T371)/(COUNT(T364:T371)*2)*100</f>
        <v>0</v>
      </c>
      <c r="U374" s="145"/>
      <c r="V374" s="145">
        <f>SUMIF(V364:V371,2,V364:V371)/(COUNT(V364:V371)*2)*100</f>
        <v>0</v>
      </c>
      <c r="W374" s="145"/>
      <c r="X374" s="145">
        <f>SUMIF(X364:X371,2,X364:X371)/(COUNT(X364:X371)*2)*100</f>
        <v>0</v>
      </c>
      <c r="Y374" s="145"/>
      <c r="Z374" s="145">
        <f>SUMIF(Z364:Z371,2,Z364:Z371)/(COUNT(Z364:Z371)*2)*100</f>
        <v>0</v>
      </c>
      <c r="AA374" s="145"/>
      <c r="AB374" s="145">
        <f>SUMIF(AB364:AB371,2,AB364:AB371)/(COUNT(AB364:AB371)*2)*100</f>
        <v>0</v>
      </c>
      <c r="AC374" s="145"/>
      <c r="AD374" s="149">
        <f>SUMIF(AD364:AD371,2,AD364:AD371)/(COUNT(AD364:AD371)*2)*100</f>
        <v>0</v>
      </c>
    </row>
    <row r="375" spans="1:30" ht="15.75" customHeight="1" x14ac:dyDescent="0.2">
      <c r="A375" s="678" t="s">
        <v>2393</v>
      </c>
      <c r="B375" s="541"/>
      <c r="C375" s="541"/>
      <c r="D375" s="541"/>
      <c r="E375" s="541"/>
      <c r="F375" s="541"/>
      <c r="G375" s="541"/>
      <c r="H375" s="541"/>
      <c r="I375" s="541"/>
      <c r="J375" s="541"/>
      <c r="K375" s="541"/>
      <c r="L375" s="541"/>
      <c r="M375" s="541"/>
      <c r="N375" s="541"/>
      <c r="O375" s="541"/>
      <c r="P375" s="541"/>
      <c r="Q375" s="541"/>
      <c r="R375" s="541"/>
      <c r="S375" s="541"/>
      <c r="T375" s="541"/>
      <c r="U375" s="541"/>
      <c r="V375" s="541"/>
      <c r="W375" s="541"/>
      <c r="X375" s="541"/>
      <c r="Y375" s="541"/>
      <c r="Z375" s="541"/>
      <c r="AA375" s="541"/>
      <c r="AB375" s="541"/>
      <c r="AC375" s="541"/>
      <c r="AD375" s="635"/>
    </row>
    <row r="376" spans="1:30" ht="15.75" customHeight="1" x14ac:dyDescent="0.2">
      <c r="A376" s="674" t="s">
        <v>2394</v>
      </c>
      <c r="B376" s="541"/>
      <c r="C376" s="541"/>
      <c r="D376" s="541"/>
      <c r="E376" s="541"/>
      <c r="F376" s="541"/>
      <c r="G376" s="541"/>
      <c r="H376" s="541"/>
      <c r="I376" s="541"/>
      <c r="J376" s="541"/>
      <c r="K376" s="541"/>
      <c r="L376" s="541"/>
      <c r="M376" s="541"/>
      <c r="N376" s="541"/>
      <c r="O376" s="541"/>
      <c r="P376" s="541"/>
      <c r="Q376" s="541"/>
      <c r="R376" s="541"/>
      <c r="S376" s="541"/>
      <c r="T376" s="541"/>
      <c r="U376" s="541"/>
      <c r="V376" s="541"/>
      <c r="W376" s="541"/>
      <c r="X376" s="541"/>
      <c r="Y376" s="541"/>
      <c r="Z376" s="541"/>
      <c r="AA376" s="541"/>
      <c r="AB376" s="541"/>
      <c r="AC376" s="541"/>
      <c r="AD376" s="635"/>
    </row>
    <row r="377" spans="1:30" ht="16.5" customHeight="1" x14ac:dyDescent="0.2">
      <c r="A377" s="222" t="s">
        <v>2395</v>
      </c>
      <c r="B377" s="198" t="s">
        <v>2396</v>
      </c>
      <c r="C377" s="199">
        <v>8.6999999999999993</v>
      </c>
      <c r="D377" s="199">
        <v>10.5</v>
      </c>
      <c r="E377" s="199">
        <v>9.1999999999999993</v>
      </c>
      <c r="F377" s="199">
        <v>10.1</v>
      </c>
      <c r="G377" s="200">
        <f>'Lab Results - U.S.'!G20</f>
        <v>0</v>
      </c>
      <c r="H377" s="200">
        <f>(IF(G377&gt;=$E377,0,IF(G377=0,0,IF(G377&lt;$C377,2,IF(G377&gt;=$C377,1,IF(G377&lt;=$D377,1))))))</f>
        <v>0</v>
      </c>
      <c r="I377" s="200">
        <f>'Lab Results - U.S.'!H20</f>
        <v>0</v>
      </c>
      <c r="J377" s="200">
        <f>(IF(I377&gt;=$E377,0,IF(I377=0,0,IF(I377&lt;$C377,2,IF(I377&gt;=$C377,1,IF(I377&lt;=$D377,1))))))</f>
        <v>0</v>
      </c>
      <c r="K377" s="200">
        <f>'Lab Results - U.S.'!I20</f>
        <v>0</v>
      </c>
      <c r="L377" s="200">
        <f>(IF(K377&gt;=$E377,0,IF(K377=0,0,IF(K377&lt;$C377,2,IF(K377&gt;=$C377,1,IF(K377&lt;=$D377,1))))))</f>
        <v>0</v>
      </c>
      <c r="M377" s="200">
        <f>'Lab Results - U.S.'!J20</f>
        <v>0</v>
      </c>
      <c r="N377" s="200">
        <f>(IF(M377&gt;=$E377,0,IF(M377=0,0,IF(M377&lt;$C377,2,IF(M377&gt;=$C377,1,IF(M377&lt;=$D377,1))))))</f>
        <v>0</v>
      </c>
      <c r="O377" s="200">
        <f>'Lab Results - U.S.'!K20</f>
        <v>0</v>
      </c>
      <c r="P377" s="200">
        <f>(IF(O377&gt;=$E377,0,IF(O377=0,0,IF(O377&lt;$C377,2,IF(O377&gt;=$C377,1,IF(O377&lt;=$D377,1))))))</f>
        <v>0</v>
      </c>
      <c r="Q377" s="200">
        <f>'Lab Results - U.S.'!L20</f>
        <v>0</v>
      </c>
      <c r="R377" s="200">
        <f>(IF(Q377&gt;=$E377,0,IF(Q377=0,0,IF(Q377&lt;$C377,2,IF(Q377&gt;=$C377,1,IF(Q377&lt;=$D377,1))))))</f>
        <v>0</v>
      </c>
      <c r="S377" s="200">
        <f>'Lab Results - U.S.'!M20</f>
        <v>0</v>
      </c>
      <c r="T377" s="200">
        <f>(IF(S377&gt;=$E377,0,IF(S377=0,0,IF(S377&lt;$C377,2,IF(S377&gt;=$C377,1,IF(S377&lt;=$D377,1))))))</f>
        <v>0</v>
      </c>
      <c r="U377" s="200">
        <f>'Lab Results - U.S.'!N20</f>
        <v>0</v>
      </c>
      <c r="V377" s="200">
        <f>(IF(U377&gt;=$E377,0,IF(U377=0,0,IF(U377&lt;$C377,2,IF(U377&gt;=$C377,1,IF(U377&lt;=$D377,1))))))</f>
        <v>0</v>
      </c>
      <c r="W377" s="200">
        <f>'Lab Results - U.S.'!O20</f>
        <v>0</v>
      </c>
      <c r="X377" s="200">
        <f>(IF(W377&gt;=$E377,0,IF(W377=0,0,IF(W377&lt;$C377,2,IF(W377&gt;=$C377,1,IF(W377&lt;=$D377,1))))))</f>
        <v>0</v>
      </c>
      <c r="Y377" s="200">
        <f>'Lab Results - U.S.'!P20</f>
        <v>0</v>
      </c>
      <c r="Z377" s="200">
        <f>(IF(Y377&gt;=$E377,0,IF(Y377=0,0,IF(Y377&lt;$C377,2,IF(Y377&gt;=$C377,1,IF(Y377&lt;=$D377,1))))))</f>
        <v>0</v>
      </c>
      <c r="AA377" s="200">
        <f>'Lab Results - U.S.'!Q20</f>
        <v>0</v>
      </c>
      <c r="AB377" s="200">
        <f>(IF(AA377&gt;=$E377,0,IF(AA377=0,0,IF(AA377&lt;$C377,2,IF(AA377&gt;=$C377,1,IF(AA377&lt;=$D377,1))))))</f>
        <v>0</v>
      </c>
      <c r="AC377" s="200">
        <f>'Lab Results - U.S.'!R20</f>
        <v>0</v>
      </c>
      <c r="AD377" s="223">
        <f>(IF(AC377&gt;=$E377,0,IF(AC377=0,0,IF(AC377&lt;$C377,2,IF(AC377&gt;=$C377,1,IF(AC377&lt;=$D377,1))))))</f>
        <v>0</v>
      </c>
    </row>
    <row r="378" spans="1:30" ht="15" customHeight="1" x14ac:dyDescent="0.2">
      <c r="A378" s="676" t="s">
        <v>2397</v>
      </c>
      <c r="B378" s="541"/>
      <c r="C378" s="541"/>
      <c r="D378" s="541"/>
      <c r="E378" s="541"/>
      <c r="F378" s="541"/>
      <c r="G378" s="145"/>
      <c r="H378" s="145">
        <f>SUM(H377)/(COUNT(H377)*2)*100</f>
        <v>0</v>
      </c>
      <c r="I378" s="145"/>
      <c r="J378" s="145">
        <f>SUM(J377)/(COUNT(J377)*2)*100</f>
        <v>0</v>
      </c>
      <c r="K378" s="145"/>
      <c r="L378" s="145">
        <f>SUM(L377)/(COUNT(L377)*2)*100</f>
        <v>0</v>
      </c>
      <c r="M378" s="145"/>
      <c r="N378" s="145">
        <f>SUM(N377)/(COUNT(N377)*2)*100</f>
        <v>0</v>
      </c>
      <c r="O378" s="145"/>
      <c r="P378" s="145">
        <f>SUM(P377)/(COUNT(P377)*2)*100</f>
        <v>0</v>
      </c>
      <c r="Q378" s="145"/>
      <c r="R378" s="145">
        <f>SUM(R377)/(COUNT(R377)*2)*100</f>
        <v>0</v>
      </c>
      <c r="S378" s="145"/>
      <c r="T378" s="145">
        <f>SUM(T377)/(COUNT(T377)*2)*100</f>
        <v>0</v>
      </c>
      <c r="U378" s="145"/>
      <c r="V378" s="145">
        <f>SUM(V377)/(COUNT(V377)*2)*100</f>
        <v>0</v>
      </c>
      <c r="W378" s="145"/>
      <c r="X378" s="145">
        <f>SUM(X377)/(COUNT(X377)*2)*100</f>
        <v>0</v>
      </c>
      <c r="Y378" s="145"/>
      <c r="Z378" s="145">
        <f>SUM(Z377)/(COUNT(Z377)*2)*100</f>
        <v>0</v>
      </c>
      <c r="AA378" s="145"/>
      <c r="AB378" s="145">
        <f>SUM(AB377)/(COUNT(AB377)*2)*100</f>
        <v>0</v>
      </c>
      <c r="AC378" s="145"/>
      <c r="AD378" s="149">
        <f>SUM(AD377)/(COUNT(AD377)*2)*100</f>
        <v>0</v>
      </c>
    </row>
    <row r="379" spans="1:30" ht="15" customHeight="1" x14ac:dyDescent="0.2">
      <c r="A379" s="676" t="s">
        <v>2398</v>
      </c>
      <c r="B379" s="541"/>
      <c r="C379" s="541"/>
      <c r="D379" s="541"/>
      <c r="E379" s="541"/>
      <c r="F379" s="541"/>
      <c r="G379" s="145"/>
      <c r="H379" s="145">
        <f>SUMIF(H377,1,H377)/(COUNT(H377)*1)*100</f>
        <v>0</v>
      </c>
      <c r="I379" s="145"/>
      <c r="J379" s="145">
        <f>SUMIF(J377,1,J377)/(COUNT(J377)*1)*100</f>
        <v>0</v>
      </c>
      <c r="K379" s="145"/>
      <c r="L379" s="145">
        <f>SUMIF(L377,1,L377)/(COUNT(L377)*1)*100</f>
        <v>0</v>
      </c>
      <c r="M379" s="145"/>
      <c r="N379" s="145">
        <f>SUMIF(N377,1,N377)/(COUNT(N377)*1)*100</f>
        <v>0</v>
      </c>
      <c r="O379" s="145"/>
      <c r="P379" s="145">
        <f>SUMIF(P377,1,P377)/(COUNT(P377)*1)*100</f>
        <v>0</v>
      </c>
      <c r="Q379" s="145"/>
      <c r="R379" s="145">
        <f>SUMIF(R377,1,R377)/(COUNT(R377)*1)*100</f>
        <v>0</v>
      </c>
      <c r="S379" s="145"/>
      <c r="T379" s="145">
        <f>SUMIF(T377,1,T377)/(COUNT(T377)*1)*100</f>
        <v>0</v>
      </c>
      <c r="U379" s="145"/>
      <c r="V379" s="145">
        <f>SUMIF(V377,1,V377)/(COUNT(V377)*1)*100</f>
        <v>0</v>
      </c>
      <c r="W379" s="145"/>
      <c r="X379" s="145">
        <f>SUMIF(X377,1,X377)/(COUNT(X377)*1)*100</f>
        <v>0</v>
      </c>
      <c r="Y379" s="145"/>
      <c r="Z379" s="145">
        <f>SUMIF(Z377,1,Z377)/(COUNT(Z377)*1)*100</f>
        <v>0</v>
      </c>
      <c r="AA379" s="145"/>
      <c r="AB379" s="145">
        <f>SUMIF(AB377,1,AB377)/(COUNT(AB377)*1)*100</f>
        <v>0</v>
      </c>
      <c r="AC379" s="145"/>
      <c r="AD379" s="149">
        <f>SUMIF(AD377,1,AD377)/(COUNT(AD377)*1)*100</f>
        <v>0</v>
      </c>
    </row>
    <row r="380" spans="1:30" ht="15" customHeight="1" x14ac:dyDescent="0.2">
      <c r="A380" s="676" t="s">
        <v>2399</v>
      </c>
      <c r="B380" s="541"/>
      <c r="C380" s="541"/>
      <c r="D380" s="541"/>
      <c r="E380" s="541"/>
      <c r="F380" s="541"/>
      <c r="G380" s="145"/>
      <c r="H380" s="145">
        <f>SUMIF(H377,2,H377)/(COUNT(H377)*2)*100</f>
        <v>0</v>
      </c>
      <c r="I380" s="145"/>
      <c r="J380" s="145">
        <f>SUMIF(J377,2,J377)/(COUNT(J377)*2)*100</f>
        <v>0</v>
      </c>
      <c r="K380" s="145"/>
      <c r="L380" s="145">
        <f>SUMIF(L377,2,L377)/(COUNT(L377)*2)*100</f>
        <v>0</v>
      </c>
      <c r="M380" s="145"/>
      <c r="N380" s="145">
        <f>SUMIF(N377,2,N377)/(COUNT(N377)*2)*100</f>
        <v>0</v>
      </c>
      <c r="O380" s="145"/>
      <c r="P380" s="145">
        <f>SUMIF(P377,2,P377)/(COUNT(P377)*2)*100</f>
        <v>0</v>
      </c>
      <c r="Q380" s="145"/>
      <c r="R380" s="145">
        <f>SUMIF(R377,2,R377)/(COUNT(R377)*2)*100</f>
        <v>0</v>
      </c>
      <c r="S380" s="145"/>
      <c r="T380" s="145">
        <f>SUMIF(T377,2,T377)/(COUNT(T377)*2)*100</f>
        <v>0</v>
      </c>
      <c r="U380" s="145"/>
      <c r="V380" s="145">
        <f>SUMIF(V377,2,V377)/(COUNT(V377)*2)*100</f>
        <v>0</v>
      </c>
      <c r="W380" s="145"/>
      <c r="X380" s="145">
        <f>SUMIF(X377,2,X377)/(COUNT(X377)*2)*100</f>
        <v>0</v>
      </c>
      <c r="Y380" s="145"/>
      <c r="Z380" s="145">
        <f>SUMIF(Z377,2,Z377)/(COUNT(Z377)*2)*100</f>
        <v>0</v>
      </c>
      <c r="AA380" s="145"/>
      <c r="AB380" s="145">
        <f>SUMIF(AB377,2,AB377)/(COUNT(AB377)*2)*100</f>
        <v>0</v>
      </c>
      <c r="AC380" s="145"/>
      <c r="AD380" s="149">
        <f>SUMIF(AD377,2,AD377)/(COUNT(AD377)*2)*100</f>
        <v>0</v>
      </c>
    </row>
    <row r="381" spans="1:30" ht="15.75" customHeight="1" x14ac:dyDescent="0.2">
      <c r="A381" s="674" t="s">
        <v>2400</v>
      </c>
      <c r="B381" s="541"/>
      <c r="C381" s="541"/>
      <c r="D381" s="541"/>
      <c r="E381" s="541"/>
      <c r="F381" s="541"/>
      <c r="G381" s="541"/>
      <c r="H381" s="541"/>
      <c r="I381" s="541"/>
      <c r="J381" s="541"/>
      <c r="K381" s="541"/>
      <c r="L381" s="541"/>
      <c r="M381" s="541"/>
      <c r="N381" s="541"/>
      <c r="O381" s="541"/>
      <c r="P381" s="541"/>
      <c r="Q381" s="541"/>
      <c r="R381" s="541"/>
      <c r="S381" s="541"/>
      <c r="T381" s="541"/>
      <c r="U381" s="541"/>
      <c r="V381" s="541"/>
      <c r="W381" s="541"/>
      <c r="X381" s="541"/>
      <c r="Y381" s="541"/>
      <c r="Z381" s="541"/>
      <c r="AA381" s="541"/>
      <c r="AB381" s="541"/>
      <c r="AC381" s="541"/>
      <c r="AD381" s="635"/>
    </row>
    <row r="382" spans="1:30" ht="15.75" customHeight="1" x14ac:dyDescent="0.2">
      <c r="A382" s="233" t="s">
        <v>2401</v>
      </c>
      <c r="B382" s="198" t="s">
        <v>2402</v>
      </c>
      <c r="C382" s="199">
        <v>8</v>
      </c>
      <c r="D382" s="199">
        <v>28</v>
      </c>
      <c r="E382" s="199">
        <v>13</v>
      </c>
      <c r="F382" s="199">
        <v>18</v>
      </c>
      <c r="G382" s="200">
        <f>'Lab Results - U.S.'!G11</f>
        <v>0</v>
      </c>
      <c r="H382" s="200">
        <f>(IF(G382&gt;=$E382,0,IF(G382=0,0,IF(G382&lt;$C382,2,IF(G382&gt;=$C382,1,IF(G382&lt;=$D382,1))))))</f>
        <v>0</v>
      </c>
      <c r="I382" s="200">
        <f>'Lab Results - U.S.'!H11</f>
        <v>0</v>
      </c>
      <c r="J382" s="200">
        <f>(IF(I382&gt;=$E382,0,IF(I382=0,0,IF(I382&lt;$C382,2,IF(I382&gt;=$C382,1,IF(I382&lt;=$D382,1))))))</f>
        <v>0</v>
      </c>
      <c r="K382" s="200">
        <f>'Lab Results - U.S.'!I11</f>
        <v>0</v>
      </c>
      <c r="L382" s="200">
        <f>(IF(K382&gt;=$E382,0,IF(K382=0,0,IF(K382&lt;$C382,2,IF(K382&gt;=$C382,1,IF(K382&lt;=$D382,1))))))</f>
        <v>0</v>
      </c>
      <c r="M382" s="200">
        <f>'Lab Results - U.S.'!J11</f>
        <v>0</v>
      </c>
      <c r="N382" s="200">
        <f>(IF(M382&gt;=$E382,0,IF(M382=0,0,IF(M382&lt;$C382,2,IF(M382&gt;=$C382,1,IF(M382&lt;=$D382,1))))))</f>
        <v>0</v>
      </c>
      <c r="O382" s="200">
        <f>'Lab Results - U.S.'!K11</f>
        <v>0</v>
      </c>
      <c r="P382" s="200">
        <f>(IF(O382&gt;=$E382,0,IF(O382=0,0,IF(O382&lt;$C382,2,IF(O382&gt;=$C382,1,IF(O382&lt;=$D382,1))))))</f>
        <v>0</v>
      </c>
      <c r="Q382" s="200">
        <f>'Lab Results - U.S.'!L11</f>
        <v>0</v>
      </c>
      <c r="R382" s="200">
        <f>(IF(Q382&gt;=$E382,0,IF(Q382=0,0,IF(Q382&lt;$C382,2,IF(Q382&gt;=$C382,1,IF(Q382&lt;=$D382,1))))))</f>
        <v>0</v>
      </c>
      <c r="S382" s="200">
        <f>'Lab Results - U.S.'!M11</f>
        <v>0</v>
      </c>
      <c r="T382" s="200">
        <f>(IF(S382&gt;=$E382,0,IF(S382=0,0,IF(S382&lt;$C382,2,IF(S382&gt;=$C382,1,IF(S382&lt;=$D382,1))))))</f>
        <v>0</v>
      </c>
      <c r="U382" s="200">
        <f>'Lab Results - U.S.'!N11</f>
        <v>0</v>
      </c>
      <c r="V382" s="200">
        <f>(IF(U382&gt;=$E382,0,IF(U382=0,0,IF(U382&lt;$C382,2,IF(U382&gt;=$C382,1,IF(U382&lt;=$D382,1))))))</f>
        <v>0</v>
      </c>
      <c r="W382" s="200">
        <f>'Lab Results - U.S.'!O11</f>
        <v>0</v>
      </c>
      <c r="X382" s="200">
        <f>(IF(W382&gt;=$E382,0,IF(W382=0,0,IF(W382&lt;$C382,2,IF(W382&gt;=$C382,1,IF(W382&lt;=$D382,1))))))</f>
        <v>0</v>
      </c>
      <c r="Y382" s="200">
        <f>'Lab Results - U.S.'!P11</f>
        <v>0</v>
      </c>
      <c r="Z382" s="200">
        <f>(IF(Y382&gt;=$E382,0,IF(Y382=0,0,IF(Y382&lt;$C382,2,IF(Y382&gt;=$C382,1,IF(Y382&lt;=$D382,1))))))</f>
        <v>0</v>
      </c>
      <c r="AA382" s="200">
        <f>'Lab Results - U.S.'!Q11</f>
        <v>0</v>
      </c>
      <c r="AB382" s="200">
        <f>(IF(AA382&gt;=$E382,0,IF(AA382=0,0,IF(AA382&lt;$C382,2,IF(AA382&gt;=$C382,1,IF(AA382&lt;=$D382,1))))))</f>
        <v>0</v>
      </c>
      <c r="AC382" s="200">
        <f>'Lab Results - U.S.'!R11</f>
        <v>0</v>
      </c>
      <c r="AD382" s="223">
        <f>(IF(AC382&gt;=$E382,0,IF(AC382=0,0,IF(AC382&lt;$C382,2,IF(AC382&gt;=$C382,1,IF(AC382&lt;=$D382,1))))))</f>
        <v>0</v>
      </c>
    </row>
    <row r="383" spans="1:30" ht="16.5" customHeight="1" x14ac:dyDescent="0.2">
      <c r="A383" s="234" t="s">
        <v>2403</v>
      </c>
      <c r="B383" s="204" t="s">
        <v>2404</v>
      </c>
      <c r="C383" s="205">
        <v>8</v>
      </c>
      <c r="D383" s="205">
        <v>28</v>
      </c>
      <c r="E383" s="205">
        <v>13</v>
      </c>
      <c r="F383" s="205">
        <v>18</v>
      </c>
      <c r="G383" s="206">
        <f>'Lab Results - U.S.'!G11</f>
        <v>0</v>
      </c>
      <c r="H383" s="207">
        <f>(IF(AND(G383&gt;=$E383,G383&lt;=$F383),0,IF(G383=0,0,IF(G383&lt;$C383,0,IF(G383&gt;$D383,2,IF(G383&gt;=$C383,1,IF(G383&lt;=$D383,1)))))))</f>
        <v>0</v>
      </c>
      <c r="I383" s="206">
        <f>'Lab Results - U.S.'!H11</f>
        <v>0</v>
      </c>
      <c r="J383" s="207">
        <f>(IF(AND(I383&gt;=$E383,I383&lt;=$F383),0,IF(I383=0,0,IF(I383&lt;$C383,0,IF(I383&gt;$D383,2,IF(I383&gt;=$C383,1,IF(I383&lt;=$D383,1)))))))</f>
        <v>0</v>
      </c>
      <c r="K383" s="206">
        <f>'Lab Results - U.S.'!I11</f>
        <v>0</v>
      </c>
      <c r="L383" s="207">
        <f>(IF(AND(K383&gt;=$E383,K383&lt;=$F383),0,IF(K383=0,0,IF(K383&lt;$C383,0,IF(K383&gt;$D383,2,IF(K383&gt;=$C383,1,IF(K383&lt;=$D383,1)))))))</f>
        <v>0</v>
      </c>
      <c r="M383" s="206">
        <f>'Lab Results - U.S.'!J11</f>
        <v>0</v>
      </c>
      <c r="N383" s="207">
        <f>(IF(AND(M383&gt;=$E383,M383&lt;=$F383),0,IF(M383=0,0,IF(M383&lt;$C383,0,IF(M383&gt;$D383,2,IF(M383&gt;=$C383,1,IF(M383&lt;=$D383,1)))))))</f>
        <v>0</v>
      </c>
      <c r="O383" s="206">
        <f>'Lab Results - U.S.'!K11</f>
        <v>0</v>
      </c>
      <c r="P383" s="207">
        <f>(IF(AND(O383&gt;=$E383,O383&lt;=$F383),0,IF(O383=0,0,IF(O383&lt;$C383,0,IF(O383&gt;$D383,2,IF(O383&gt;=$C383,1,IF(O383&lt;=$D383,1)))))))</f>
        <v>0</v>
      </c>
      <c r="Q383" s="206">
        <f>'Lab Results - U.S.'!L11</f>
        <v>0</v>
      </c>
      <c r="R383" s="207">
        <f>(IF(AND(Q383&gt;=$E383,Q383&lt;=$F383),0,IF(Q383=0,0,IF(Q383&lt;$C383,0,IF(Q383&gt;$D383,2,IF(Q383&gt;=$C383,1,IF(Q383&lt;=$D383,1)))))))</f>
        <v>0</v>
      </c>
      <c r="S383" s="206">
        <f>'Lab Results - U.S.'!M11</f>
        <v>0</v>
      </c>
      <c r="T383" s="207">
        <f>(IF(AND(S383&gt;=$E383,S383&lt;=$F383),0,IF(S383=0,0,IF(S383&lt;$C383,0,IF(S383&gt;$D383,2,IF(S383&gt;=$C383,1,IF(S383&lt;=$D383,1)))))))</f>
        <v>0</v>
      </c>
      <c r="U383" s="206">
        <f>'Lab Results - U.S.'!N11</f>
        <v>0</v>
      </c>
      <c r="V383" s="207">
        <f>(IF(AND(U383&gt;=$E383,U383&lt;=$F383),0,IF(U383=0,0,IF(U383&lt;$C383,0,IF(U383&gt;$D383,2,IF(U383&gt;=$C383,1,IF(U383&lt;=$D383,1)))))))</f>
        <v>0</v>
      </c>
      <c r="W383" s="206">
        <f>'Lab Results - U.S.'!O11</f>
        <v>0</v>
      </c>
      <c r="X383" s="207">
        <f>(IF(AND(W383&gt;=$E383,W383&lt;=$F383),0,IF(W383=0,0,IF(W383&lt;$C383,0,IF(W383&gt;$D383,2,IF(W383&gt;=$C383,1,IF(W383&lt;=$D383,1)))))))</f>
        <v>0</v>
      </c>
      <c r="Y383" s="206">
        <f>'Lab Results - U.S.'!P11</f>
        <v>0</v>
      </c>
      <c r="Z383" s="207">
        <f>(IF(AND(Y383&gt;=$E383,Y383&lt;=$F383),0,IF(Y383=0,0,IF(Y383&lt;$C383,0,IF(Y383&gt;$D383,2,IF(Y383&gt;=$C383,1,IF(Y383&lt;=$D383,1)))))))</f>
        <v>0</v>
      </c>
      <c r="AA383" s="206">
        <f>'Lab Results - U.S.'!Q11</f>
        <v>0</v>
      </c>
      <c r="AB383" s="207">
        <f>(IF(AND(AA383&gt;=$E383,AA383&lt;=$F383),0,IF(AA383=0,0,IF(AA383&lt;$C383,0,IF(AA383&gt;$D383,2,IF(AA383&gt;=$C383,1,IF(AA383&lt;=$D383,1)))))))</f>
        <v>0</v>
      </c>
      <c r="AC383" s="206">
        <f>'Lab Results - U.S.'!R11</f>
        <v>0</v>
      </c>
      <c r="AD383" s="227">
        <f>(IF(AND(AC383&gt;=$E383,AC383&lt;=$F383),0,IF(AC383=0,0,IF(AC383&lt;$C383,0,IF(AC383&gt;$D383,2,IF(AC383&gt;=$C383,1,IF(AC383&lt;=$D383,1)))))))</f>
        <v>0</v>
      </c>
    </row>
    <row r="384" spans="1:30" ht="15" customHeight="1" x14ac:dyDescent="0.2">
      <c r="A384" s="676" t="s">
        <v>2405</v>
      </c>
      <c r="B384" s="541"/>
      <c r="C384" s="541"/>
      <c r="D384" s="541"/>
      <c r="E384" s="541"/>
      <c r="F384" s="541"/>
      <c r="G384" s="145"/>
      <c r="H384" s="145">
        <f>SUM(H382:H383)/(COUNT(H382:H383)*2)*100</f>
        <v>0</v>
      </c>
      <c r="I384" s="145"/>
      <c r="J384" s="145">
        <f>SUM(J382:J383)/(COUNT(J382:J383)*2)*100</f>
        <v>0</v>
      </c>
      <c r="K384" s="145"/>
      <c r="L384" s="145">
        <f>SUM(L382:L383)/(COUNT(L382:L383)*2)*100</f>
        <v>0</v>
      </c>
      <c r="M384" s="145"/>
      <c r="N384" s="145">
        <f>SUM(N382:N383)/(COUNT(N382:N383)*2)*100</f>
        <v>0</v>
      </c>
      <c r="O384" s="145"/>
      <c r="P384" s="145">
        <f>SUM(P382:P383)/(COUNT(P382:P383)*2)*100</f>
        <v>0</v>
      </c>
      <c r="Q384" s="145"/>
      <c r="R384" s="145">
        <f>SUM(R382:R383)/(COUNT(R382:R383)*2)*100</f>
        <v>0</v>
      </c>
      <c r="S384" s="145"/>
      <c r="T384" s="145">
        <f>SUM(T382:T383)/(COUNT(T382:T383)*2)*100</f>
        <v>0</v>
      </c>
      <c r="U384" s="145"/>
      <c r="V384" s="145">
        <f>SUM(V382:V383)/(COUNT(V382:V383)*2)*100</f>
        <v>0</v>
      </c>
      <c r="W384" s="145"/>
      <c r="X384" s="145">
        <f>SUM(X382:X383)/(COUNT(X382:X383)*2)*100</f>
        <v>0</v>
      </c>
      <c r="Y384" s="145"/>
      <c r="Z384" s="145">
        <f>SUM(Z382:Z383)/(COUNT(Z382:Z383)*2)*100</f>
        <v>0</v>
      </c>
      <c r="AA384" s="145"/>
      <c r="AB384" s="145">
        <f>SUM(AB382:AB383)/(COUNT(AB382:AB383)*2)*100</f>
        <v>0</v>
      </c>
      <c r="AC384" s="145"/>
      <c r="AD384" s="149">
        <f>SUM(AD382:AD383)/(COUNT(AD382:AD383)*2)*100</f>
        <v>0</v>
      </c>
    </row>
    <row r="385" spans="1:30" ht="15" customHeight="1" x14ac:dyDescent="0.2">
      <c r="A385" s="676" t="s">
        <v>2406</v>
      </c>
      <c r="B385" s="541"/>
      <c r="C385" s="541"/>
      <c r="D385" s="541"/>
      <c r="E385" s="541"/>
      <c r="F385" s="541"/>
      <c r="G385" s="145"/>
      <c r="H385" s="145">
        <f>SUMIF(H382:H383,1,H382:H383)/(COUNT(H382:H383)*1)*100</f>
        <v>0</v>
      </c>
      <c r="I385" s="145"/>
      <c r="J385" s="145">
        <f>SUMIF(J382:J383,1,J382:J383)/(COUNT(J382:J383)*1)*100</f>
        <v>0</v>
      </c>
      <c r="K385" s="145"/>
      <c r="L385" s="145">
        <f>SUMIF(L382:L383,1,L382:L383)/(COUNT(L382:L383)*1)*100</f>
        <v>0</v>
      </c>
      <c r="M385" s="145"/>
      <c r="N385" s="145">
        <f>SUMIF(N382:N383,1,N382:N383)/(COUNT(N382:N383)*1)*100</f>
        <v>0</v>
      </c>
      <c r="O385" s="145"/>
      <c r="P385" s="145">
        <f>SUMIF(P382:P383,1,P382:P383)/(COUNT(P382:P383)*1)*100</f>
        <v>0</v>
      </c>
      <c r="Q385" s="145"/>
      <c r="R385" s="145">
        <f>SUMIF(R382:R383,1,R382:R383)/(COUNT(R382:R383)*1)*100</f>
        <v>0</v>
      </c>
      <c r="S385" s="145"/>
      <c r="T385" s="145">
        <f>SUMIF(T382:T383,1,T382:T383)/(COUNT(T382:T383)*1)*100</f>
        <v>0</v>
      </c>
      <c r="U385" s="145"/>
      <c r="V385" s="145">
        <f>SUMIF(V382:V383,1,V382:V383)/(COUNT(V382:V383)*1)*100</f>
        <v>0</v>
      </c>
      <c r="W385" s="145"/>
      <c r="X385" s="145">
        <f>SUMIF(X382:X383,1,X382:X383)/(COUNT(X382:X383)*1)*100</f>
        <v>0</v>
      </c>
      <c r="Y385" s="145"/>
      <c r="Z385" s="145">
        <f>SUMIF(Z382:Z383,1,Z382:Z383)/(COUNT(Z382:Z383)*1)*100</f>
        <v>0</v>
      </c>
      <c r="AA385" s="145"/>
      <c r="AB385" s="145">
        <f>SUMIF(AB382:AB383,1,AB382:AB383)/(COUNT(AB382:AB383)*1)*100</f>
        <v>0</v>
      </c>
      <c r="AC385" s="145"/>
      <c r="AD385" s="149">
        <f>SUMIF(AD382:AD383,1,AD382:AD383)/(COUNT(AD382:AD383)*1)*100</f>
        <v>0</v>
      </c>
    </row>
    <row r="386" spans="1:30" ht="15" customHeight="1" x14ac:dyDescent="0.2">
      <c r="A386" s="676" t="s">
        <v>2407</v>
      </c>
      <c r="B386" s="541"/>
      <c r="C386" s="541"/>
      <c r="D386" s="541"/>
      <c r="E386" s="541"/>
      <c r="F386" s="541"/>
      <c r="G386" s="145"/>
      <c r="H386" s="145">
        <f>SUMIF(H382:H383,2,H382:H383)/(COUNT(H382:H383)*2)*100</f>
        <v>0</v>
      </c>
      <c r="I386" s="145"/>
      <c r="J386" s="145">
        <f>SUMIF(J382:J383,2,J382:J383)/(COUNT(J382:J383)*2)*100</f>
        <v>0</v>
      </c>
      <c r="K386" s="145"/>
      <c r="L386" s="145">
        <f>SUMIF(L382:L383,2,L382:L383)/(COUNT(L382:L383)*2)*100</f>
        <v>0</v>
      </c>
      <c r="M386" s="145"/>
      <c r="N386" s="145">
        <f>SUMIF(N382:N383,2,N382:N383)/(COUNT(N382:N383)*2)*100</f>
        <v>0</v>
      </c>
      <c r="O386" s="145"/>
      <c r="P386" s="145">
        <f>SUMIF(P382:P383,2,P382:P383)/(COUNT(P382:P383)*2)*100</f>
        <v>0</v>
      </c>
      <c r="Q386" s="145"/>
      <c r="R386" s="145">
        <f>SUMIF(R382:R383,2,R382:R383)/(COUNT(R382:R383)*2)*100</f>
        <v>0</v>
      </c>
      <c r="S386" s="145"/>
      <c r="T386" s="145">
        <f>SUMIF(T382:T383,2,T382:T383)/(COUNT(T382:T383)*2)*100</f>
        <v>0</v>
      </c>
      <c r="U386" s="145"/>
      <c r="V386" s="145">
        <f>SUMIF(V382:V383,2,V382:V383)/(COUNT(V382:V383)*2)*100</f>
        <v>0</v>
      </c>
      <c r="W386" s="145"/>
      <c r="X386" s="145">
        <f>SUMIF(X382:X383,2,X382:X383)/(COUNT(X382:X383)*2)*100</f>
        <v>0</v>
      </c>
      <c r="Y386" s="145"/>
      <c r="Z386" s="145">
        <f>SUMIF(Z382:Z383,2,Z382:Z383)/(COUNT(Z382:Z383)*2)*100</f>
        <v>0</v>
      </c>
      <c r="AA386" s="145"/>
      <c r="AB386" s="145">
        <f>SUMIF(AB382:AB383,2,AB382:AB383)/(COUNT(AB382:AB383)*2)*100</f>
        <v>0</v>
      </c>
      <c r="AC386" s="145"/>
      <c r="AD386" s="149">
        <f>SUMIF(AD382:AD383,2,AD382:AD383)/(COUNT(AD382:AD383)*2)*100</f>
        <v>0</v>
      </c>
    </row>
    <row r="387" spans="1:30" ht="15.75" customHeight="1" x14ac:dyDescent="0.2">
      <c r="A387" s="674" t="s">
        <v>2408</v>
      </c>
      <c r="B387" s="541"/>
      <c r="C387" s="541"/>
      <c r="D387" s="541"/>
      <c r="E387" s="541"/>
      <c r="F387" s="541"/>
      <c r="G387" s="541"/>
      <c r="H387" s="541"/>
      <c r="I387" s="541"/>
      <c r="J387" s="541"/>
      <c r="K387" s="541"/>
      <c r="L387" s="541"/>
      <c r="M387" s="541"/>
      <c r="N387" s="541"/>
      <c r="O387" s="541"/>
      <c r="P387" s="541"/>
      <c r="Q387" s="541"/>
      <c r="R387" s="541"/>
      <c r="S387" s="541"/>
      <c r="T387" s="541"/>
      <c r="U387" s="541"/>
      <c r="V387" s="541"/>
      <c r="W387" s="541"/>
      <c r="X387" s="541"/>
      <c r="Y387" s="541"/>
      <c r="Z387" s="541"/>
      <c r="AA387" s="541"/>
      <c r="AB387" s="541"/>
      <c r="AC387" s="541"/>
      <c r="AD387" s="635"/>
    </row>
    <row r="388" spans="1:30" ht="15.75" customHeight="1" x14ac:dyDescent="0.2">
      <c r="A388" s="226" t="s">
        <v>2409</v>
      </c>
      <c r="B388" s="204" t="s">
        <v>2410</v>
      </c>
      <c r="C388" s="205">
        <v>65</v>
      </c>
      <c r="D388" s="205">
        <v>110</v>
      </c>
      <c r="E388" s="205">
        <v>75</v>
      </c>
      <c r="F388" s="205">
        <v>89</v>
      </c>
      <c r="G388" s="206">
        <f>'Lab Results - U.S.'!G8</f>
        <v>0</v>
      </c>
      <c r="H388" s="207">
        <f>(IF(AND(G388&gt;=$E388,G388&lt;=$F388),0,IF(G388=0,0,IF(G388&lt;$C388,0,IF(G388&gt;$D388,2,IF(G388&gt;=$C388,1,IF(G388&lt;=$D388,1)))))))</f>
        <v>0</v>
      </c>
      <c r="I388" s="206">
        <f>'Lab Results - U.S.'!H8</f>
        <v>0</v>
      </c>
      <c r="J388" s="207">
        <f>(IF(AND(I388&gt;=$E388,I388&lt;=$F388),0,IF(I388=0,0,IF(I388&lt;$C388,0,IF(I388&gt;$D388,2,IF(I388&gt;=$C388,1,IF(I388&lt;=$D388,1)))))))</f>
        <v>0</v>
      </c>
      <c r="K388" s="206">
        <f>'Lab Results - U.S.'!I8</f>
        <v>0</v>
      </c>
      <c r="L388" s="207">
        <f>(IF(AND(K388&gt;=$E388,K388&lt;=$F388),0,IF(K388=0,0,IF(K388&lt;$C388,0,IF(K388&gt;$D388,2,IF(K388&gt;=$C388,1,IF(K388&lt;=$D388,1)))))))</f>
        <v>0</v>
      </c>
      <c r="M388" s="206">
        <f>'Lab Results - U.S.'!J8</f>
        <v>0</v>
      </c>
      <c r="N388" s="207">
        <f>(IF(AND(M388&gt;=$E388,M388&lt;=$F388),0,IF(M388=0,0,IF(M388&lt;$C388,0,IF(M388&gt;$D388,2,IF(M388&gt;=$C388,1,IF(M388&lt;=$D388,1)))))))</f>
        <v>0</v>
      </c>
      <c r="O388" s="206">
        <f>'Lab Results - U.S.'!K8</f>
        <v>0</v>
      </c>
      <c r="P388" s="207">
        <f>(IF(AND(O388&gt;=$E388,O388&lt;=$F388),0,IF(O388=0,0,IF(O388&lt;$C388,0,IF(O388&gt;$D388,2,IF(O388&gt;=$C388,1,IF(O388&lt;=$D388,1)))))))</f>
        <v>0</v>
      </c>
      <c r="Q388" s="206">
        <f>'Lab Results - U.S.'!L8</f>
        <v>0</v>
      </c>
      <c r="R388" s="207">
        <f>(IF(AND(Q388&gt;=$E388,Q388&lt;=$F388),0,IF(Q388=0,0,IF(Q388&lt;$C388,0,IF(Q388&gt;$D388,2,IF(Q388&gt;=$C388,1,IF(Q388&lt;=$D388,1)))))))</f>
        <v>0</v>
      </c>
      <c r="S388" s="206">
        <f>'Lab Results - U.S.'!M8</f>
        <v>0</v>
      </c>
      <c r="T388" s="207">
        <f>(IF(AND(S388&gt;=$E388,S388&lt;=$F388),0,IF(S388=0,0,IF(S388&lt;$C388,0,IF(S388&gt;$D388,2,IF(S388&gt;=$C388,1,IF(S388&lt;=$D388,1)))))))</f>
        <v>0</v>
      </c>
      <c r="U388" s="206">
        <f>'Lab Results - U.S.'!N8</f>
        <v>0</v>
      </c>
      <c r="V388" s="207">
        <f>(IF(AND(U388&gt;=$E388,U388&lt;=$F388),0,IF(U388=0,0,IF(U388&lt;$C388,0,IF(U388&gt;$D388,2,IF(U388&gt;=$C388,1,IF(U388&lt;=$D388,1)))))))</f>
        <v>0</v>
      </c>
      <c r="W388" s="206">
        <f>'Lab Results - U.S.'!O8</f>
        <v>0</v>
      </c>
      <c r="X388" s="207">
        <f>(IF(AND(W388&gt;=$E388,W388&lt;=$F388),0,IF(W388=0,0,IF(W388&lt;$C388,0,IF(W388&gt;$D388,2,IF(W388&gt;=$C388,1,IF(W388&lt;=$D388,1)))))))</f>
        <v>0</v>
      </c>
      <c r="Y388" s="206">
        <f>'Lab Results - U.S.'!P8</f>
        <v>0</v>
      </c>
      <c r="Z388" s="207">
        <f>(IF(AND(Y388&gt;=$E388,Y388&lt;=$F388),0,IF(Y388=0,0,IF(Y388&lt;$C388,0,IF(Y388&gt;$D388,2,IF(Y388&gt;=$C388,1,IF(Y388&lt;=$D388,1)))))))</f>
        <v>0</v>
      </c>
      <c r="AA388" s="206">
        <f>'Lab Results - U.S.'!Q8</f>
        <v>0</v>
      </c>
      <c r="AB388" s="207">
        <f>(IF(AND(AA388&gt;=$E388,AA388&lt;=$F388),0,IF(AA388=0,0,IF(AA388&lt;$C388,0,IF(AA388&gt;$D388,2,IF(AA388&gt;=$C388,1,IF(AA388&lt;=$D388,1)))))))</f>
        <v>0</v>
      </c>
      <c r="AC388" s="206">
        <f>'Lab Results - U.S.'!R8</f>
        <v>0</v>
      </c>
      <c r="AD388" s="227">
        <f>(IF(AND(AC388&gt;=$E388,AC388&lt;=$F388),0,IF(AC388=0,0,IF(AC388&lt;$C388,0,IF(AC388&gt;$D388,2,IF(AC388&gt;=$C388,1,IF(AC388&lt;=$D388,1)))))))</f>
        <v>0</v>
      </c>
    </row>
    <row r="389" spans="1:30" ht="15.75" customHeight="1" x14ac:dyDescent="0.2">
      <c r="A389" s="222" t="s">
        <v>2411</v>
      </c>
      <c r="B389" s="198" t="s">
        <v>2412</v>
      </c>
      <c r="C389" s="199">
        <v>19</v>
      </c>
      <c r="D389" s="199">
        <v>31</v>
      </c>
      <c r="E389" s="199">
        <v>25</v>
      </c>
      <c r="F389" s="199">
        <v>30</v>
      </c>
      <c r="G389" s="200">
        <f>'Lab Results - U.S.'!G19</f>
        <v>0</v>
      </c>
      <c r="H389" s="200">
        <f>(IF(G389&gt;=$E389,0,IF(G389=0,0,IF(G389&lt;$C389,2,IF(G389&gt;=$C389,1,IF(G389&lt;=$D389,1))))))</f>
        <v>0</v>
      </c>
      <c r="I389" s="200">
        <f>'Lab Results - U.S.'!H19</f>
        <v>0</v>
      </c>
      <c r="J389" s="200">
        <f>(IF(I389&gt;=$E389,0,IF(I389=0,0,IF(I389&lt;$C389,2,IF(I389&gt;=$C389,1,IF(I389&lt;=$D389,1))))))</f>
        <v>0</v>
      </c>
      <c r="K389" s="200">
        <f>'Lab Results - U.S.'!I19</f>
        <v>0</v>
      </c>
      <c r="L389" s="200">
        <f>(IF(K389&gt;=$E389,0,IF(K389=0,0,IF(K389&lt;$C389,2,IF(K389&gt;=$C389,1,IF(K389&lt;=$D389,1))))))</f>
        <v>0</v>
      </c>
      <c r="M389" s="200">
        <f>'Lab Results - U.S.'!J19</f>
        <v>0</v>
      </c>
      <c r="N389" s="200">
        <f>(IF(M389&gt;=$E389,0,IF(M389=0,0,IF(M389&lt;$C389,2,IF(M389&gt;=$C389,1,IF(M389&lt;=$D389,1))))))</f>
        <v>0</v>
      </c>
      <c r="O389" s="200">
        <f>'Lab Results - U.S.'!K19</f>
        <v>0</v>
      </c>
      <c r="P389" s="200">
        <f>(IF(O389&gt;=$E389,0,IF(O389=0,0,IF(O389&lt;$C389,2,IF(O389&gt;=$C389,1,IF(O389&lt;=$D389,1))))))</f>
        <v>0</v>
      </c>
      <c r="Q389" s="200">
        <f>'Lab Results - U.S.'!L19</f>
        <v>0</v>
      </c>
      <c r="R389" s="200">
        <f>(IF(Q389&gt;=$E389,0,IF(Q389=0,0,IF(Q389&lt;$C389,2,IF(Q389&gt;=$C389,1,IF(Q389&lt;=$D389,1))))))</f>
        <v>0</v>
      </c>
      <c r="S389" s="200">
        <f>'Lab Results - U.S.'!M19</f>
        <v>0</v>
      </c>
      <c r="T389" s="200">
        <f>(IF(S389&gt;=$E389,0,IF(S389=0,0,IF(S389&lt;$C389,2,IF(S389&gt;=$C389,1,IF(S389&lt;=$D389,1))))))</f>
        <v>0</v>
      </c>
      <c r="U389" s="200">
        <f>'Lab Results - U.S.'!N19</f>
        <v>0</v>
      </c>
      <c r="V389" s="200">
        <f>(IF(U389&gt;=$E389,0,IF(U389=0,0,IF(U389&lt;$C389,2,IF(U389&gt;=$C389,1,IF(U389&lt;=$D389,1))))))</f>
        <v>0</v>
      </c>
      <c r="W389" s="200">
        <f>'Lab Results - U.S.'!O19</f>
        <v>0</v>
      </c>
      <c r="X389" s="200">
        <f>(IF(W389&gt;=$E389,0,IF(W389=0,0,IF(W389&lt;$C389,2,IF(W389&gt;=$C389,1,IF(W389&lt;=$D389,1))))))</f>
        <v>0</v>
      </c>
      <c r="Y389" s="200">
        <f>'Lab Results - U.S.'!P19</f>
        <v>0</v>
      </c>
      <c r="Z389" s="200">
        <f>(IF(Y389&gt;=$E389,0,IF(Y389=0,0,IF(Y389&lt;$C389,2,IF(Y389&gt;=$C389,1,IF(Y389&lt;=$D389,1))))))</f>
        <v>0</v>
      </c>
      <c r="AA389" s="200">
        <f>'Lab Results - U.S.'!Q19</f>
        <v>0</v>
      </c>
      <c r="AB389" s="200">
        <f>(IF(AA389&gt;=$E389,0,IF(AA389=0,0,IF(AA389&lt;$C389,2,IF(AA389&gt;=$C389,1,IF(AA389&lt;=$D389,1))))))</f>
        <v>0</v>
      </c>
      <c r="AC389" s="200">
        <f>'Lab Results - U.S.'!R19</f>
        <v>0</v>
      </c>
      <c r="AD389" s="223">
        <f>(IF(AC389&gt;=$E389,0,IF(AC389=0,0,IF(AC389&lt;$C389,2,IF(AC389&gt;=$C389,1,IF(AC389&lt;=$D389,1))))))</f>
        <v>0</v>
      </c>
    </row>
    <row r="390" spans="1:30" ht="15.75" customHeight="1" x14ac:dyDescent="0.2">
      <c r="A390" s="222" t="s">
        <v>2413</v>
      </c>
      <c r="B390" s="198" t="s">
        <v>2414</v>
      </c>
      <c r="C390" s="199">
        <v>4.5</v>
      </c>
      <c r="D390" s="199">
        <v>12.5</v>
      </c>
      <c r="E390" s="199">
        <v>6</v>
      </c>
      <c r="F390" s="199">
        <v>12</v>
      </c>
      <c r="G390" s="200">
        <f>'Lab Results - U.S.'!G40</f>
        <v>0</v>
      </c>
      <c r="H390" s="200">
        <f>(IF(G390&gt;=$E390,0,IF(G390=0,0,IF(G390&lt;$C390,2,IF(G390&gt;=$C390,1,IF(G390&lt;=$D390,1))))))</f>
        <v>0</v>
      </c>
      <c r="I390" s="200">
        <f>'Lab Results - U.S.'!H40</f>
        <v>0</v>
      </c>
      <c r="J390" s="200">
        <f>(IF(I390&gt;=$E390,0,IF(I390=0,0,IF(I390&lt;$C390,2,IF(I390&gt;=$C390,1,IF(I390&lt;=$D390,1))))))</f>
        <v>0</v>
      </c>
      <c r="K390" s="200">
        <f>'Lab Results - U.S.'!I40</f>
        <v>0</v>
      </c>
      <c r="L390" s="200">
        <f>(IF(K390&gt;=$E390,0,IF(K390=0,0,IF(K390&lt;$C390,2,IF(K390&gt;=$C390,1,IF(K390&lt;=$D390,1))))))</f>
        <v>0</v>
      </c>
      <c r="M390" s="200">
        <f>'Lab Results - U.S.'!J40</f>
        <v>0</v>
      </c>
      <c r="N390" s="200">
        <f>(IF(M390&gt;=$E390,0,IF(M390=0,0,IF(M390&lt;$C390,2,IF(M390&gt;=$C390,1,IF(M390&lt;=$D390,1))))))</f>
        <v>0</v>
      </c>
      <c r="O390" s="200">
        <f>'Lab Results - U.S.'!K40</f>
        <v>0</v>
      </c>
      <c r="P390" s="200">
        <f>(IF(O390&gt;=$E390,0,IF(O390=0,0,IF(O390&lt;$C390,2,IF(O390&gt;=$C390,1,IF(O390&lt;=$D390,1))))))</f>
        <v>0</v>
      </c>
      <c r="Q390" s="200">
        <f>'Lab Results - U.S.'!L40</f>
        <v>0</v>
      </c>
      <c r="R390" s="200">
        <f>(IF(Q390&gt;=$E390,0,IF(Q390=0,0,IF(Q390&lt;$C390,2,IF(Q390&gt;=$C390,1,IF(Q390&lt;=$D390,1))))))</f>
        <v>0</v>
      </c>
      <c r="S390" s="200">
        <f>'Lab Results - U.S.'!M40</f>
        <v>0</v>
      </c>
      <c r="T390" s="200">
        <f>(IF(S390&gt;=$E390,0,IF(S390=0,0,IF(S390&lt;$C390,2,IF(S390&gt;=$C390,1,IF(S390&lt;=$D390,1))))))</f>
        <v>0</v>
      </c>
      <c r="U390" s="200">
        <f>'Lab Results - U.S.'!N40</f>
        <v>0</v>
      </c>
      <c r="V390" s="200">
        <f>(IF(U390&gt;=$E390,0,IF(U390=0,0,IF(U390&lt;$C390,2,IF(U390&gt;=$C390,1,IF(U390&lt;=$D390,1))))))</f>
        <v>0</v>
      </c>
      <c r="W390" s="200">
        <f>'Lab Results - U.S.'!O40</f>
        <v>0</v>
      </c>
      <c r="X390" s="200">
        <f>(IF(W390&gt;=$E390,0,IF(W390=0,0,IF(W390&lt;$C390,2,IF(W390&gt;=$C390,1,IF(W390&lt;=$D390,1))))))</f>
        <v>0</v>
      </c>
      <c r="Y390" s="200">
        <f>'Lab Results - U.S.'!P40</f>
        <v>0</v>
      </c>
      <c r="Z390" s="200">
        <f>(IF(Y390&gt;=$E390,0,IF(Y390=0,0,IF(Y390&lt;$C390,2,IF(Y390&gt;=$C390,1,IF(Y390&lt;=$D390,1))))))</f>
        <v>0</v>
      </c>
      <c r="AA390" s="200">
        <f>'Lab Results - U.S.'!Q40</f>
        <v>0</v>
      </c>
      <c r="AB390" s="200">
        <f>(IF(AA390&gt;=$E390,0,IF(AA390=0,0,IF(AA390&lt;$C390,2,IF(AA390&gt;=$C390,1,IF(AA390&lt;=$D390,1))))))</f>
        <v>0</v>
      </c>
      <c r="AC390" s="200">
        <f>'Lab Results - U.S.'!R40</f>
        <v>0</v>
      </c>
      <c r="AD390" s="223">
        <f>(IF(AC390&gt;=$E390,0,IF(AC390=0,0,IF(AC390&lt;$C390,2,IF(AC390&gt;=$C390,1,IF(AC390&lt;=$D390,1))))))</f>
        <v>0</v>
      </c>
    </row>
    <row r="391" spans="1:30" ht="15.75" customHeight="1" x14ac:dyDescent="0.2">
      <c r="A391" s="222" t="s">
        <v>2415</v>
      </c>
      <c r="B391" s="198" t="s">
        <v>2416</v>
      </c>
      <c r="C391" s="199">
        <v>36</v>
      </c>
      <c r="D391" s="199">
        <v>48.2</v>
      </c>
      <c r="E391" s="199">
        <v>37</v>
      </c>
      <c r="F391" s="199">
        <v>44</v>
      </c>
      <c r="G391" s="200">
        <f>'Lab Results - U.S.'!G56</f>
        <v>0</v>
      </c>
      <c r="H391" s="200">
        <f>(IF(G391&gt;=$E391,0,IF(G391=0,0,IF(G391&lt;$C391,2,IF(G391&gt;=$C391,1,IF(G391&lt;=$D391,1))))))</f>
        <v>0</v>
      </c>
      <c r="I391" s="200">
        <f>'Lab Results - U.S.'!H56</f>
        <v>0</v>
      </c>
      <c r="J391" s="200">
        <f>(IF(I391&gt;=$E391,0,IF(I391=0,0,IF(I391&lt;$C391,2,IF(I391&gt;=$C391,1,IF(I391&lt;=$D391,1))))))</f>
        <v>0</v>
      </c>
      <c r="K391" s="200">
        <f>'Lab Results - U.S.'!I56</f>
        <v>0</v>
      </c>
      <c r="L391" s="200">
        <f>(IF(K391&gt;=$E391,0,IF(K391=0,0,IF(K391&lt;$C391,2,IF(K391&gt;=$C391,1,IF(K391&lt;=$D391,1))))))</f>
        <v>0</v>
      </c>
      <c r="M391" s="200">
        <f>'Lab Results - U.S.'!J56</f>
        <v>0</v>
      </c>
      <c r="N391" s="200">
        <f>(IF(M391&gt;=$E391,0,IF(M391=0,0,IF(M391&lt;$C391,2,IF(M391&gt;=$C391,1,IF(M391&lt;=$D391,1))))))</f>
        <v>0</v>
      </c>
      <c r="O391" s="200">
        <f>'Lab Results - U.S.'!K56</f>
        <v>0</v>
      </c>
      <c r="P391" s="200">
        <f>(IF(O391&gt;=$E391,0,IF(O391=0,0,IF(O391&lt;$C391,2,IF(O391&gt;=$C391,1,IF(O391&lt;=$D391,1))))))</f>
        <v>0</v>
      </c>
      <c r="Q391" s="200">
        <f>'Lab Results - U.S.'!L56</f>
        <v>0</v>
      </c>
      <c r="R391" s="200">
        <f>(IF(Q391&gt;=$E391,0,IF(Q391=0,0,IF(Q391&lt;$C391,2,IF(Q391&gt;=$C391,1,IF(Q391&lt;=$D391,1))))))</f>
        <v>0</v>
      </c>
      <c r="S391" s="200">
        <f>'Lab Results - U.S.'!M56</f>
        <v>0</v>
      </c>
      <c r="T391" s="200">
        <f>(IF(S391&gt;=$E391,0,IF(S391=0,0,IF(S391&lt;$C391,2,IF(S391&gt;=$C391,1,IF(S391&lt;=$D391,1))))))</f>
        <v>0</v>
      </c>
      <c r="U391" s="200">
        <f>'Lab Results - U.S.'!N56</f>
        <v>0</v>
      </c>
      <c r="V391" s="200">
        <f>(IF(U391&gt;=$E391,0,IF(U391=0,0,IF(U391&lt;$C391,2,IF(U391&gt;=$C391,1,IF(U391&lt;=$D391,1))))))</f>
        <v>0</v>
      </c>
      <c r="W391" s="200">
        <f>'Lab Results - U.S.'!O56</f>
        <v>0</v>
      </c>
      <c r="X391" s="200">
        <f>(IF(W391&gt;=$E391,0,IF(W391=0,0,IF(W391&lt;$C391,2,IF(W391&gt;=$C391,1,IF(W391&lt;=$D391,1))))))</f>
        <v>0</v>
      </c>
      <c r="Y391" s="200">
        <f>'Lab Results - U.S.'!P56</f>
        <v>0</v>
      </c>
      <c r="Z391" s="200">
        <f>(IF(Y391&gt;=$E391,0,IF(Y391=0,0,IF(Y391&lt;$C391,2,IF(Y391&gt;=$C391,1,IF(Y391&lt;=$D391,1))))))</f>
        <v>0</v>
      </c>
      <c r="AA391" s="200">
        <f>'Lab Results - U.S.'!Q56</f>
        <v>0</v>
      </c>
      <c r="AB391" s="200">
        <f>(IF(AA391&gt;=$E391,0,IF(AA391=0,0,IF(AA391&lt;$C391,2,IF(AA391&gt;=$C391,1,IF(AA391&lt;=$D391,1))))))</f>
        <v>0</v>
      </c>
      <c r="AC391" s="200">
        <f>'Lab Results - U.S.'!R56</f>
        <v>0</v>
      </c>
      <c r="AD391" s="223">
        <f>(IF(AC391&gt;=$E391,0,IF(AC391=0,0,IF(AC391&lt;$C391,2,IF(AC391&gt;=$C391,1,IF(AC391&lt;=$D391,1))))))</f>
        <v>0</v>
      </c>
    </row>
    <row r="392" spans="1:30" ht="16.5" customHeight="1" x14ac:dyDescent="0.2">
      <c r="A392" s="222" t="s">
        <v>2417</v>
      </c>
      <c r="B392" s="198" t="s">
        <v>2418</v>
      </c>
      <c r="C392" s="199">
        <v>36</v>
      </c>
      <c r="D392" s="199">
        <v>48.2</v>
      </c>
      <c r="E392" s="199">
        <v>40</v>
      </c>
      <c r="F392" s="199">
        <v>48</v>
      </c>
      <c r="G392" s="200">
        <f>'Lab Results - U.S.'!$G$57</f>
        <v>0</v>
      </c>
      <c r="H392" s="200">
        <f>(IF(G392&gt;=$E392,0,IF(G392=0,0,IF(G392&lt;$C392,2,IF(G392&gt;=$C392,1,IF(G392&lt;=$D392,1))))))</f>
        <v>0</v>
      </c>
      <c r="I392" s="200">
        <f>'Lab Results - U.S.'!$H$57</f>
        <v>0</v>
      </c>
      <c r="J392" s="200">
        <f>(IF(I392&gt;=$E392,0,IF(I392=0,0,IF(I392&lt;$C392,2,IF(I392&gt;=$C392,1,IF(I392&lt;=$D392,1))))))</f>
        <v>0</v>
      </c>
      <c r="K392" s="200">
        <f>'Lab Results - U.S.'!$I$57</f>
        <v>0</v>
      </c>
      <c r="L392" s="200">
        <f>(IF(K392&gt;=$E392,0,IF(K392=0,0,IF(K392&lt;$C392,2,IF(K392&gt;=$C392,1,IF(K392&lt;=$D392,1))))))</f>
        <v>0</v>
      </c>
      <c r="M392" s="200">
        <f>'Lab Results - U.S.'!$J$57</f>
        <v>0</v>
      </c>
      <c r="N392" s="200">
        <f>(IF(M392&gt;=$E392,0,IF(M392=0,0,IF(M392&lt;$C392,2,IF(M392&gt;=$C392,1,IF(M392&lt;=$D392,1))))))</f>
        <v>0</v>
      </c>
      <c r="O392" s="200">
        <f>'Lab Results - U.S.'!$K$57</f>
        <v>0</v>
      </c>
      <c r="P392" s="200">
        <f>(IF(O392&gt;=$E392,0,IF(O392=0,0,IF(O392&lt;$C392,2,IF(O392&gt;=$C392,1,IF(O392&lt;=$D392,1))))))</f>
        <v>0</v>
      </c>
      <c r="Q392" s="200">
        <f>'Lab Results - U.S.'!$L$57</f>
        <v>0</v>
      </c>
      <c r="R392" s="200">
        <f>(IF(Q392&gt;=$E392,0,IF(Q392=0,0,IF(Q392&lt;$C392,2,IF(Q392&gt;=$C392,1,IF(Q392&lt;=$D392,1))))))</f>
        <v>0</v>
      </c>
      <c r="S392" s="200">
        <f>'Lab Results - U.S.'!$M$57</f>
        <v>0</v>
      </c>
      <c r="T392" s="200">
        <f>(IF(S392&gt;=$E392,0,IF(S392=0,0,IF(S392&lt;$C392,2,IF(S392&gt;=$C392,1,IF(S392&lt;=$D392,1))))))</f>
        <v>0</v>
      </c>
      <c r="U392" s="200">
        <f>'Lab Results - U.S.'!$N$57</f>
        <v>0</v>
      </c>
      <c r="V392" s="200">
        <f>(IF(U392&gt;=$E392,0,IF(U392=0,0,IF(U392&lt;$C392,2,IF(U392&gt;=$C392,1,IF(U392&lt;=$D392,1))))))</f>
        <v>0</v>
      </c>
      <c r="W392" s="200">
        <f>'Lab Results - U.S.'!$O$57</f>
        <v>0</v>
      </c>
      <c r="X392" s="200">
        <f>(IF(W392&gt;=$E392,0,IF(W392=0,0,IF(W392&lt;$C392,2,IF(W392&gt;=$C392,1,IF(W392&lt;=$D392,1))))))</f>
        <v>0</v>
      </c>
      <c r="Y392" s="200">
        <f>'Lab Results - U.S.'!$P$57</f>
        <v>0</v>
      </c>
      <c r="Z392" s="200">
        <f>(IF(Y392&gt;=$E392,0,IF(Y392=0,0,IF(Y392&lt;$C392,2,IF(Y392&gt;=$C392,1,IF(Y392&lt;=$D392,1))))))</f>
        <v>0</v>
      </c>
      <c r="AA392" s="200">
        <f>'Lab Results - U.S.'!$Q$57</f>
        <v>0</v>
      </c>
      <c r="AB392" s="200">
        <f>(IF(AA392&gt;=$E392,0,IF(AA392=0,0,IF(AA392&lt;$C392,2,IF(AA392&gt;=$C392,1,IF(AA392&lt;=$D392,1))))))</f>
        <v>0</v>
      </c>
      <c r="AC392" s="200">
        <f>'Lab Results - U.S.'!$R$57</f>
        <v>0</v>
      </c>
      <c r="AD392" s="228">
        <f>(IF(AC392&gt;=$E392,0,IF(AC392=0,0,IF(AC392&lt;$C392,2,IF(AC392&gt;=$C392,1,IF(AC392&lt;=$D392,1))))))</f>
        <v>0</v>
      </c>
    </row>
    <row r="393" spans="1:30" ht="15" customHeight="1" x14ac:dyDescent="0.2">
      <c r="A393" s="676" t="s">
        <v>2419</v>
      </c>
      <c r="B393" s="541"/>
      <c r="C393" s="541"/>
      <c r="D393" s="541"/>
      <c r="E393" s="541"/>
      <c r="F393" s="541"/>
      <c r="G393" s="145"/>
      <c r="H393" s="145">
        <f>SUM(H388:H392)/(COUNT(H388:H392)*2)*100</f>
        <v>0</v>
      </c>
      <c r="I393" s="145"/>
      <c r="J393" s="145">
        <f>SUM(J388:J392)/(COUNT(J388:J392)*2)*100</f>
        <v>0</v>
      </c>
      <c r="K393" s="145"/>
      <c r="L393" s="145">
        <f>SUM(L388:L392)/(COUNT(L388:L392)*2)*100</f>
        <v>0</v>
      </c>
      <c r="M393" s="145"/>
      <c r="N393" s="145">
        <f>SUM(N388:N392)/(COUNT(N388:N392)*2)*100</f>
        <v>0</v>
      </c>
      <c r="O393" s="145"/>
      <c r="P393" s="145">
        <f>SUM(P388:P392)/(COUNT(P388:P392)*2)*100</f>
        <v>0</v>
      </c>
      <c r="Q393" s="145"/>
      <c r="R393" s="145">
        <f>SUM(R388:R392)/(COUNT(R388:R392)*2)*100</f>
        <v>0</v>
      </c>
      <c r="S393" s="145"/>
      <c r="T393" s="145">
        <f>SUM(T388:T392)/(COUNT(T388:T392)*2)*100</f>
        <v>0</v>
      </c>
      <c r="U393" s="145"/>
      <c r="V393" s="145">
        <f>SUM(V388:V392)/(COUNT(V388:V392)*2)*100</f>
        <v>0</v>
      </c>
      <c r="W393" s="145"/>
      <c r="X393" s="145">
        <f>SUM(X388:X392)/(COUNT(X388:X392)*2)*100</f>
        <v>0</v>
      </c>
      <c r="Y393" s="145"/>
      <c r="Z393" s="145">
        <f>SUM(Z388:Z392)/(COUNT(Z388:Z392)*2)*100</f>
        <v>0</v>
      </c>
      <c r="AA393" s="145"/>
      <c r="AB393" s="145">
        <f>SUM(AB388:AB392)/(COUNT(AB388:AB392)*2)*100</f>
        <v>0</v>
      </c>
      <c r="AC393" s="145"/>
      <c r="AD393" s="149">
        <f>SUM(AD388:AD392)/(COUNT(AD388:AD392)*2)*100</f>
        <v>0</v>
      </c>
    </row>
    <row r="394" spans="1:30" ht="15" customHeight="1" x14ac:dyDescent="0.2">
      <c r="A394" s="676" t="s">
        <v>2420</v>
      </c>
      <c r="B394" s="541"/>
      <c r="C394" s="541"/>
      <c r="D394" s="541"/>
      <c r="E394" s="541"/>
      <c r="F394" s="541"/>
      <c r="G394" s="145"/>
      <c r="H394" s="145">
        <f>SUMIF(H388:H392,1,H388:H392)/(COUNT(H388:H392)*1)*100</f>
        <v>0</v>
      </c>
      <c r="I394" s="145"/>
      <c r="J394" s="145">
        <f>SUMIF(J388:J392,1,J388:J392)/(COUNT(J388:J392)*1)*100</f>
        <v>0</v>
      </c>
      <c r="K394" s="145"/>
      <c r="L394" s="145">
        <f>SUMIF(L388:L392,1,L388:L392)/(COUNT(L388:L392)*1)*100</f>
        <v>0</v>
      </c>
      <c r="M394" s="145"/>
      <c r="N394" s="145">
        <f>SUMIF(N388:N392,1,N388:N392)/(COUNT(N388:N392)*1)*100</f>
        <v>0</v>
      </c>
      <c r="O394" s="145"/>
      <c r="P394" s="145">
        <f>SUMIF(P388:P392,1,P388:P392)/(COUNT(P388:P392)*1)*100</f>
        <v>0</v>
      </c>
      <c r="Q394" s="145"/>
      <c r="R394" s="145">
        <f>SUMIF(R388:R392,1,R388:R392)/(COUNT(R388:R392)*1)*100</f>
        <v>0</v>
      </c>
      <c r="S394" s="145"/>
      <c r="T394" s="145">
        <f>SUMIF(T388:T392,1,T388:T392)/(COUNT(T388:T392)*1)*100</f>
        <v>0</v>
      </c>
      <c r="U394" s="145"/>
      <c r="V394" s="145">
        <f>SUMIF(V388:V392,1,V388:V392)/(COUNT(V388:V392)*1)*100</f>
        <v>0</v>
      </c>
      <c r="W394" s="145"/>
      <c r="X394" s="145">
        <f>SUMIF(X388:X392,1,X388:X392)/(COUNT(X388:X392)*1)*100</f>
        <v>0</v>
      </c>
      <c r="Y394" s="145"/>
      <c r="Z394" s="145">
        <f>SUMIF(Z388:Z392,1,Z388:Z392)/(COUNT(Z388:Z392)*1)*100</f>
        <v>0</v>
      </c>
      <c r="AA394" s="145"/>
      <c r="AB394" s="145">
        <f>SUMIF(AB388:AB392,1,AB388:AB392)/(COUNT(AB388:AB392)*1)*100</f>
        <v>0</v>
      </c>
      <c r="AC394" s="145"/>
      <c r="AD394" s="149">
        <f>SUMIF(AD388:AD392,1,AD388:AD392)/(COUNT(AD388:AD392)*1)*100</f>
        <v>0</v>
      </c>
    </row>
    <row r="395" spans="1:30" ht="15" customHeight="1" x14ac:dyDescent="0.2">
      <c r="A395" s="676" t="s">
        <v>2421</v>
      </c>
      <c r="B395" s="541"/>
      <c r="C395" s="541"/>
      <c r="D395" s="541"/>
      <c r="E395" s="541"/>
      <c r="F395" s="541"/>
      <c r="G395" s="145"/>
      <c r="H395" s="145">
        <f>SUMIF(H388:H392,2,H388:H392)/(COUNT(H388:H392)*2)*100</f>
        <v>0</v>
      </c>
      <c r="I395" s="145"/>
      <c r="J395" s="145">
        <f>SUMIF(J388:J392,2,J388:J392)/(COUNT(J388:J392)*2)*100</f>
        <v>0</v>
      </c>
      <c r="K395" s="145"/>
      <c r="L395" s="145">
        <f>SUMIF(L388:L392,2,L388:L392)/(COUNT(L388:L392)*2)*100</f>
        <v>0</v>
      </c>
      <c r="M395" s="145"/>
      <c r="N395" s="145">
        <f>SUMIF(N388:N392,2,N388:N392)/(COUNT(N388:N392)*2)*100</f>
        <v>0</v>
      </c>
      <c r="O395" s="145"/>
      <c r="P395" s="145">
        <f>SUMIF(P388:P392,2,P388:P392)/(COUNT(P388:P392)*2)*100</f>
        <v>0</v>
      </c>
      <c r="Q395" s="145"/>
      <c r="R395" s="145">
        <f>SUMIF(R388:R392,2,R388:R392)/(COUNT(R388:R392)*2)*100</f>
        <v>0</v>
      </c>
      <c r="S395" s="145"/>
      <c r="T395" s="145">
        <f>SUMIF(T388:T392,2,T388:T392)/(COUNT(T388:T392)*2)*100</f>
        <v>0</v>
      </c>
      <c r="U395" s="145"/>
      <c r="V395" s="145">
        <f>SUMIF(V388:V392,2,V388:V392)/(COUNT(V388:V392)*2)*100</f>
        <v>0</v>
      </c>
      <c r="W395" s="145"/>
      <c r="X395" s="145">
        <f>SUMIF(X388:X392,2,X388:X392)/(COUNT(X388:X392)*2)*100</f>
        <v>0</v>
      </c>
      <c r="Y395" s="145"/>
      <c r="Z395" s="145">
        <f>SUMIF(Z388:Z392,2,Z388:Z392)/(COUNT(Z388:Z392)*2)*100</f>
        <v>0</v>
      </c>
      <c r="AA395" s="145"/>
      <c r="AB395" s="145">
        <f>SUMIF(AB388:AB392,2,AB388:AB392)/(COUNT(AB388:AB392)*2)*100</f>
        <v>0</v>
      </c>
      <c r="AC395" s="145"/>
      <c r="AD395" s="149">
        <f>SUMIF(AD388:AD392,2,AD388:AD392)/(COUNT(AD388:AD392)*2)*100</f>
        <v>0</v>
      </c>
    </row>
    <row r="396" spans="1:30" ht="15.75" customHeight="1" x14ac:dyDescent="0.2">
      <c r="A396" s="674" t="s">
        <v>2422</v>
      </c>
      <c r="B396" s="541"/>
      <c r="C396" s="541"/>
      <c r="D396" s="541"/>
      <c r="E396" s="541"/>
      <c r="F396" s="541"/>
      <c r="G396" s="541"/>
      <c r="H396" s="541"/>
      <c r="I396" s="541"/>
      <c r="J396" s="541"/>
      <c r="K396" s="541"/>
      <c r="L396" s="541"/>
      <c r="M396" s="541"/>
      <c r="N396" s="541"/>
      <c r="O396" s="541"/>
      <c r="P396" s="541"/>
      <c r="Q396" s="541"/>
      <c r="R396" s="541"/>
      <c r="S396" s="541"/>
      <c r="T396" s="541"/>
      <c r="U396" s="541"/>
      <c r="V396" s="541"/>
      <c r="W396" s="541"/>
      <c r="X396" s="541"/>
      <c r="Y396" s="541"/>
      <c r="Z396" s="541"/>
      <c r="AA396" s="541"/>
      <c r="AB396" s="541"/>
      <c r="AC396" s="541"/>
      <c r="AD396" s="635"/>
    </row>
    <row r="397" spans="1:30" ht="15.75" customHeight="1" x14ac:dyDescent="0.2">
      <c r="A397" s="222" t="s">
        <v>2423</v>
      </c>
      <c r="B397" s="198" t="s">
        <v>2424</v>
      </c>
      <c r="C397" s="199">
        <v>27</v>
      </c>
      <c r="D397" s="199">
        <v>142</v>
      </c>
      <c r="E397" s="199">
        <v>70</v>
      </c>
      <c r="F397" s="199">
        <v>90</v>
      </c>
      <c r="G397" s="200">
        <f>'Lab Results - U.S.'!G$27</f>
        <v>0</v>
      </c>
      <c r="H397" s="200">
        <f>(IF(G397&gt;=$E397,0,IF(G397=0,0,IF(G397&lt;$C397,2,IF(G397&gt;=$C397,1,IF(G397&lt;=$D397,1))))))</f>
        <v>0</v>
      </c>
      <c r="I397" s="200">
        <f>'Lab Results - U.S.'!H$27</f>
        <v>0</v>
      </c>
      <c r="J397" s="200">
        <f>(IF(I397&gt;=$E397,0,IF(I397=0,0,IF(I397&lt;$C397,2,IF(I397&gt;=$C397,1,IF(I397&lt;=$D397,1))))))</f>
        <v>0</v>
      </c>
      <c r="K397" s="200">
        <f>'Lab Results - U.S.'!I$27</f>
        <v>0</v>
      </c>
      <c r="L397" s="200">
        <f>(IF(K397&gt;=$E397,0,IF(K397=0,0,IF(K397&lt;$C397,2,IF(K397&gt;=$C397,1,IF(K397&lt;=$D397,1))))))</f>
        <v>0</v>
      </c>
      <c r="M397" s="200">
        <f>'Lab Results - U.S.'!J$27</f>
        <v>0</v>
      </c>
      <c r="N397" s="200">
        <f>(IF(M397&gt;=$E397,0,IF(M397=0,0,IF(M397&lt;$C397,2,IF(M397&gt;=$C397,1,IF(M397&lt;=$D397,1))))))</f>
        <v>0</v>
      </c>
      <c r="O397" s="200">
        <f>'Lab Results - U.S.'!K$27</f>
        <v>0</v>
      </c>
      <c r="P397" s="200">
        <f>(IF(O397&gt;=$E397,0,IF(O397=0,0,IF(O397&lt;$C397,2,IF(O397&gt;=$C397,1,IF(O397&lt;=$D397,1))))))</f>
        <v>0</v>
      </c>
      <c r="Q397" s="200">
        <f>'Lab Results - U.S.'!L$27</f>
        <v>0</v>
      </c>
      <c r="R397" s="200">
        <f>(IF(Q397&gt;=$E397,0,IF(Q397=0,0,IF(Q397&lt;$C397,2,IF(Q397&gt;=$C397,1,IF(Q397&lt;=$D397,1))))))</f>
        <v>0</v>
      </c>
      <c r="S397" s="200">
        <f>'Lab Results - U.S.'!M$27</f>
        <v>0</v>
      </c>
      <c r="T397" s="200">
        <f>(IF(S397&gt;=$E397,0,IF(S397=0,0,IF(S397&lt;$C397,2,IF(S397&gt;=$C397,1,IF(S397&lt;=$D397,1))))))</f>
        <v>0</v>
      </c>
      <c r="U397" s="200">
        <f>'Lab Results - U.S.'!N$27</f>
        <v>0</v>
      </c>
      <c r="V397" s="200">
        <f>(IF(U397&gt;=$E397,0,IF(U397=0,0,IF(U397&lt;$C397,2,IF(U397&gt;=$C397,1,IF(U397&lt;=$D397,1))))))</f>
        <v>0</v>
      </c>
      <c r="W397" s="200">
        <f>'Lab Results - U.S.'!O$27</f>
        <v>0</v>
      </c>
      <c r="X397" s="200">
        <f>(IF(W397&gt;=$E397,0,IF(W397=0,0,IF(W397&lt;$C397,2,IF(W397&gt;=$C397,1,IF(W397&lt;=$D397,1))))))</f>
        <v>0</v>
      </c>
      <c r="Y397" s="200">
        <f>'Lab Results - U.S.'!P$27</f>
        <v>0</v>
      </c>
      <c r="Z397" s="200">
        <f>(IF(Y397&gt;=$E397,0,IF(Y397=0,0,IF(Y397&lt;$C397,2,IF(Y397&gt;=$C397,1,IF(Y397&lt;=$D397,1))))))</f>
        <v>0</v>
      </c>
      <c r="AA397" s="200">
        <f>'Lab Results - U.S.'!Q$27</f>
        <v>0</v>
      </c>
      <c r="AB397" s="200">
        <f>(IF(AA397&gt;=$E397,0,IF(AA397=0,0,IF(AA397&lt;$C397,2,IF(AA397&gt;=$C397,1,IF(AA397&lt;=$D397,1))))))</f>
        <v>0</v>
      </c>
      <c r="AC397" s="200">
        <f>'Lab Results - U.S.'!R$27</f>
        <v>0</v>
      </c>
      <c r="AD397" s="223">
        <f>(IF(AC397&gt;=$E397,0,IF(AC397=0,0,IF(AC397&lt;$C397,2,IF(AC397&gt;=$C397,1,IF(AC397&lt;=$D397,1))))))</f>
        <v>0</v>
      </c>
    </row>
    <row r="398" spans="1:30" ht="15.75" customHeight="1" x14ac:dyDescent="0.2">
      <c r="A398" s="222" t="s">
        <v>2425</v>
      </c>
      <c r="B398" s="198" t="s">
        <v>2426</v>
      </c>
      <c r="C398" s="199">
        <v>1</v>
      </c>
      <c r="D398" s="199">
        <v>45</v>
      </c>
      <c r="E398" s="199">
        <v>10</v>
      </c>
      <c r="F398" s="199">
        <v>26</v>
      </c>
      <c r="G398" s="200">
        <f>'Lab Results - U.S.'!G29</f>
        <v>0</v>
      </c>
      <c r="H398" s="200">
        <f>(IF(G398&gt;=$E398,0,IF(G398=0,0,IF(G398&lt;$C398,2,IF(G398&gt;=$C398,1,IF(G398&lt;=$D398,1))))))</f>
        <v>0</v>
      </c>
      <c r="I398" s="200">
        <f>'Lab Results - U.S.'!H29</f>
        <v>0</v>
      </c>
      <c r="J398" s="200">
        <f>(IF(I398&gt;=$E398,0,IF(I398=0,0,IF(I398&lt;$C398,2,IF(I398&gt;=$C398,1,IF(I398&lt;=$D398,1))))))</f>
        <v>0</v>
      </c>
      <c r="K398" s="200">
        <f>'Lab Results - U.S.'!I29</f>
        <v>0</v>
      </c>
      <c r="L398" s="200">
        <f>(IF(K398&gt;=$E398,0,IF(K398=0,0,IF(K398&lt;$C398,2,IF(K398&gt;=$C398,1,IF(K398&lt;=$D398,1))))))</f>
        <v>0</v>
      </c>
      <c r="M398" s="200">
        <f>'Lab Results - U.S.'!J29</f>
        <v>0</v>
      </c>
      <c r="N398" s="200">
        <f>(IF(M398&gt;=$E398,0,IF(M398=0,0,IF(M398&lt;$C398,2,IF(M398&gt;=$C398,1,IF(M398&lt;=$D398,1))))))</f>
        <v>0</v>
      </c>
      <c r="O398" s="200">
        <f>'Lab Results - U.S.'!K29</f>
        <v>0</v>
      </c>
      <c r="P398" s="200">
        <f>(IF(O398&gt;=$E398,0,IF(O398=0,0,IF(O398&lt;$C398,2,IF(O398&gt;=$C398,1,IF(O398&lt;=$D398,1))))))</f>
        <v>0</v>
      </c>
      <c r="Q398" s="200">
        <f>'Lab Results - U.S.'!L29</f>
        <v>0</v>
      </c>
      <c r="R398" s="200">
        <f>(IF(Q398&gt;=$E398,0,IF(Q398=0,0,IF(Q398&lt;$C398,2,IF(Q398&gt;=$C398,1,IF(Q398&lt;=$D398,1))))))</f>
        <v>0</v>
      </c>
      <c r="S398" s="200">
        <f>'Lab Results - U.S.'!M29</f>
        <v>0</v>
      </c>
      <c r="T398" s="200">
        <f>(IF(S398&gt;=$E398,0,IF(S398=0,0,IF(S398&lt;$C398,2,IF(S398&gt;=$C398,1,IF(S398&lt;=$D398,1))))))</f>
        <v>0</v>
      </c>
      <c r="U398" s="200">
        <f>'Lab Results - U.S.'!N29</f>
        <v>0</v>
      </c>
      <c r="V398" s="200">
        <f>(IF(U398&gt;=$E398,0,IF(U398=0,0,IF(U398&lt;$C398,2,IF(U398&gt;=$C398,1,IF(U398&lt;=$D398,1))))))</f>
        <v>0</v>
      </c>
      <c r="W398" s="200">
        <f>'Lab Results - U.S.'!O29</f>
        <v>0</v>
      </c>
      <c r="X398" s="200">
        <f>(IF(W398&gt;=$E398,0,IF(W398=0,0,IF(W398&lt;$C398,2,IF(W398&gt;=$C398,1,IF(W398&lt;=$D398,1))))))</f>
        <v>0</v>
      </c>
      <c r="Y398" s="200">
        <f>'Lab Results - U.S.'!P29</f>
        <v>0</v>
      </c>
      <c r="Z398" s="200">
        <f>(IF(Y398&gt;=$E398,0,IF(Y398=0,0,IF(Y398&lt;$C398,2,IF(Y398&gt;=$C398,1,IF(Y398&lt;=$D398,1))))))</f>
        <v>0</v>
      </c>
      <c r="AA398" s="200">
        <f>'Lab Results - U.S.'!Q29</f>
        <v>0</v>
      </c>
      <c r="AB398" s="200">
        <f>(IF(AA398&gt;=$E398,0,IF(AA398=0,0,IF(AA398&lt;$C398,2,IF(AA398&gt;=$C398,1,IF(AA398&lt;=$D398,1))))))</f>
        <v>0</v>
      </c>
      <c r="AC398" s="200">
        <f>'Lab Results - U.S.'!R29</f>
        <v>0</v>
      </c>
      <c r="AD398" s="223">
        <f>(IF(AC398&gt;=$E398,0,IF(AC398=0,0,IF(AC398&lt;$C398,2,IF(AC398&gt;=$C398,1,IF(AC398&lt;=$D398,1))))))</f>
        <v>0</v>
      </c>
    </row>
    <row r="399" spans="1:30" ht="15.75" customHeight="1" x14ac:dyDescent="0.2">
      <c r="A399" s="222" t="s">
        <v>2427</v>
      </c>
      <c r="B399" s="198" t="s">
        <v>2428</v>
      </c>
      <c r="C399" s="199">
        <v>1</v>
      </c>
      <c r="D399" s="199">
        <v>55</v>
      </c>
      <c r="E399" s="199">
        <v>10</v>
      </c>
      <c r="F399" s="199">
        <v>26</v>
      </c>
      <c r="G399" s="200">
        <f>'Lab Results - U.S.'!G30</f>
        <v>0</v>
      </c>
      <c r="H399" s="200">
        <f>(IF(G399&gt;=$E399,0,IF(G399=0,0,IF(G399&lt;$C399,2,IF(G399&gt;=$C399,1,IF(G399&lt;=$D399,1))))))</f>
        <v>0</v>
      </c>
      <c r="I399" s="200">
        <f>'Lab Results - U.S.'!H30</f>
        <v>0</v>
      </c>
      <c r="J399" s="200">
        <f>(IF(I399&gt;=$E399,0,IF(I399=0,0,IF(I399&lt;$C399,2,IF(I399&gt;=$C399,1,IF(I399&lt;=$D399,1))))))</f>
        <v>0</v>
      </c>
      <c r="K399" s="200">
        <f>'Lab Results - U.S.'!I30</f>
        <v>0</v>
      </c>
      <c r="L399" s="200">
        <f>(IF(K399&gt;=$E399,0,IF(K399=0,0,IF(K399&lt;$C399,2,IF(K399&gt;=$C399,1,IF(K399&lt;=$D399,1))))))</f>
        <v>0</v>
      </c>
      <c r="M399" s="200">
        <f>'Lab Results - U.S.'!J30</f>
        <v>0</v>
      </c>
      <c r="N399" s="200">
        <f>(IF(M399&gt;=$E399,0,IF(M399=0,0,IF(M399&lt;$C399,2,IF(M399&gt;=$C399,1,IF(M399&lt;=$D399,1))))))</f>
        <v>0</v>
      </c>
      <c r="O399" s="200">
        <f>'Lab Results - U.S.'!K30</f>
        <v>0</v>
      </c>
      <c r="P399" s="200">
        <f>(IF(O399&gt;=$E399,0,IF(O399=0,0,IF(O399&lt;$C399,2,IF(O399&gt;=$C399,1,IF(O399&lt;=$D399,1))))))</f>
        <v>0</v>
      </c>
      <c r="Q399" s="200">
        <f>'Lab Results - U.S.'!L30</f>
        <v>0</v>
      </c>
      <c r="R399" s="200">
        <f>(IF(Q399&gt;=$E399,0,IF(Q399=0,0,IF(Q399&lt;$C399,2,IF(Q399&gt;=$C399,1,IF(Q399&lt;=$D399,1))))))</f>
        <v>0</v>
      </c>
      <c r="S399" s="200">
        <f>'Lab Results - U.S.'!M30</f>
        <v>0</v>
      </c>
      <c r="T399" s="200">
        <f>(IF(S399&gt;=$E399,0,IF(S399=0,0,IF(S399&lt;$C399,2,IF(S399&gt;=$C399,1,IF(S399&lt;=$D399,1))))))</f>
        <v>0</v>
      </c>
      <c r="U399" s="200">
        <f>'Lab Results - U.S.'!N30</f>
        <v>0</v>
      </c>
      <c r="V399" s="200">
        <f>(IF(U399&gt;=$E399,0,IF(U399=0,0,IF(U399&lt;$C399,2,IF(U399&gt;=$C399,1,IF(U399&lt;=$D399,1))))))</f>
        <v>0</v>
      </c>
      <c r="W399" s="200">
        <f>'Lab Results - U.S.'!O30</f>
        <v>0</v>
      </c>
      <c r="X399" s="200">
        <f>(IF(W399&gt;=$E399,0,IF(W399=0,0,IF(W399&lt;$C399,2,IF(W399&gt;=$C399,1,IF(W399&lt;=$D399,1))))))</f>
        <v>0</v>
      </c>
      <c r="Y399" s="200">
        <f>'Lab Results - U.S.'!P30</f>
        <v>0</v>
      </c>
      <c r="Z399" s="200">
        <f>(IF(Y399&gt;=$E399,0,IF(Y399=0,0,IF(Y399&lt;$C399,2,IF(Y399&gt;=$C399,1,IF(Y399&lt;=$D399,1))))))</f>
        <v>0</v>
      </c>
      <c r="AA399" s="200">
        <f>'Lab Results - U.S.'!Q30</f>
        <v>0</v>
      </c>
      <c r="AB399" s="200">
        <f>(IF(AA399&gt;=$E399,0,IF(AA399=0,0,IF(AA399&lt;$C399,2,IF(AA399&gt;=$C399,1,IF(AA399&lt;=$D399,1))))))</f>
        <v>0</v>
      </c>
      <c r="AC399" s="200">
        <f>'Lab Results - U.S.'!R30</f>
        <v>0</v>
      </c>
      <c r="AD399" s="223">
        <f>(IF(AC399&gt;=$E399,0,IF(AC399=0,0,IF(AC399&lt;$C399,2,IF(AC399&gt;=$C399,1,IF(AC399&lt;=$D399,1))))))</f>
        <v>0</v>
      </c>
    </row>
    <row r="400" spans="1:30" ht="15.75" customHeight="1" x14ac:dyDescent="0.2">
      <c r="A400" s="222" t="s">
        <v>2429</v>
      </c>
      <c r="B400" s="198" t="s">
        <v>2430</v>
      </c>
      <c r="C400" s="199">
        <v>5</v>
      </c>
      <c r="D400" s="199">
        <v>52</v>
      </c>
      <c r="E400" s="199">
        <v>10</v>
      </c>
      <c r="F400" s="199">
        <v>26</v>
      </c>
      <c r="G400" s="200">
        <f>'Lab Results - U.S.'!G31</f>
        <v>0</v>
      </c>
      <c r="H400" s="200">
        <f>(IF(G400&gt;=$E400,0,IF(G400=0,0,IF(G400&lt;$C400,2,IF(G400&gt;=$C400,1,IF(G400&lt;=$D400,1))))))</f>
        <v>0</v>
      </c>
      <c r="I400" s="200">
        <f>'Lab Results - U.S.'!H31</f>
        <v>0</v>
      </c>
      <c r="J400" s="200">
        <f>(IF(I400&gt;=$E400,0,IF(I400=0,0,IF(I400&lt;$C400,2,IF(I400&gt;=$C400,1,IF(I400&lt;=$D400,1))))))</f>
        <v>0</v>
      </c>
      <c r="K400" s="200">
        <f>'Lab Results - U.S.'!I31</f>
        <v>0</v>
      </c>
      <c r="L400" s="200">
        <f>(IF(K400&gt;=$E400,0,IF(K400=0,0,IF(K400&lt;$C400,2,IF(K400&gt;=$C400,1,IF(K400&lt;=$D400,1))))))</f>
        <v>0</v>
      </c>
      <c r="M400" s="200">
        <f>'Lab Results - U.S.'!J31</f>
        <v>0</v>
      </c>
      <c r="N400" s="200">
        <f>(IF(M400&gt;=$E400,0,IF(M400=0,0,IF(M400&lt;$C400,2,IF(M400&gt;=$C400,1,IF(M400&lt;=$D400,1))))))</f>
        <v>0</v>
      </c>
      <c r="O400" s="200">
        <f>'Lab Results - U.S.'!K31</f>
        <v>0</v>
      </c>
      <c r="P400" s="200">
        <f>(IF(O400&gt;=$E400,0,IF(O400=0,0,IF(O400&lt;$C400,2,IF(O400&gt;=$C400,1,IF(O400&lt;=$D400,1))))))</f>
        <v>0</v>
      </c>
      <c r="Q400" s="200">
        <f>'Lab Results - U.S.'!L31</f>
        <v>0</v>
      </c>
      <c r="R400" s="200">
        <f>(IF(Q400&gt;=$E400,0,IF(Q400=0,0,IF(Q400&lt;$C400,2,IF(Q400&gt;=$C400,1,IF(Q400&lt;=$D400,1))))))</f>
        <v>0</v>
      </c>
      <c r="S400" s="200">
        <f>'Lab Results - U.S.'!M31</f>
        <v>0</v>
      </c>
      <c r="T400" s="200">
        <f>(IF(S400&gt;=$E400,0,IF(S400=0,0,IF(S400&lt;$C400,2,IF(S400&gt;=$C400,1,IF(S400&lt;=$D400,1))))))</f>
        <v>0</v>
      </c>
      <c r="U400" s="200">
        <f>'Lab Results - U.S.'!N31</f>
        <v>0</v>
      </c>
      <c r="V400" s="200">
        <f>(IF(U400&gt;=$E400,0,IF(U400=0,0,IF(U400&lt;$C400,2,IF(U400&gt;=$C400,1,IF(U400&lt;=$D400,1))))))</f>
        <v>0</v>
      </c>
      <c r="W400" s="200">
        <f>'Lab Results - U.S.'!O31</f>
        <v>0</v>
      </c>
      <c r="X400" s="200">
        <f>(IF(W400&gt;=$E400,0,IF(W400=0,0,IF(W400&lt;$C400,2,IF(W400&gt;=$C400,1,IF(W400&lt;=$D400,1))))))</f>
        <v>0</v>
      </c>
      <c r="Y400" s="200">
        <f>'Lab Results - U.S.'!P31</f>
        <v>0</v>
      </c>
      <c r="Z400" s="200">
        <f>(IF(Y400&gt;=$E400,0,IF(Y400=0,0,IF(Y400&lt;$C400,2,IF(Y400&gt;=$C400,1,IF(Y400&lt;=$D400,1))))))</f>
        <v>0</v>
      </c>
      <c r="AA400" s="200">
        <f>'Lab Results - U.S.'!Q31</f>
        <v>0</v>
      </c>
      <c r="AB400" s="200">
        <f>(IF(AA400&gt;=$E400,0,IF(AA400=0,0,IF(AA400&lt;$C400,2,IF(AA400&gt;=$C400,1,IF(AA400&lt;=$D400,1))))))</f>
        <v>0</v>
      </c>
      <c r="AC400" s="200">
        <f>'Lab Results - U.S.'!R31</f>
        <v>0</v>
      </c>
      <c r="AD400" s="223">
        <f>(IF(AC400&gt;=$E400,0,IF(AC400=0,0,IF(AC400&lt;$C400,2,IF(AC400&gt;=$C400,1,IF(AC400&lt;=$D400,1))))))</f>
        <v>0</v>
      </c>
    </row>
    <row r="401" spans="1:30" ht="15.75" customHeight="1" x14ac:dyDescent="0.2">
      <c r="A401" s="226" t="s">
        <v>2431</v>
      </c>
      <c r="B401" s="204" t="s">
        <v>2432</v>
      </c>
      <c r="C401" s="205">
        <v>40</v>
      </c>
      <c r="D401" s="205">
        <v>180</v>
      </c>
      <c r="E401" s="205">
        <v>85</v>
      </c>
      <c r="F401" s="205">
        <v>130</v>
      </c>
      <c r="G401" s="206">
        <f>'Lab Results - U.S.'!G32</f>
        <v>0</v>
      </c>
      <c r="H401" s="207">
        <f>(IF(AND(G401&gt;=$E401,G401&lt;=$F401),0,IF(G401=0,0,IF(G401&lt;$C401,0,IF(G401&gt;$D401,2,IF(G401&gt;=$C401,1,IF(G401&lt;=$D401,1)))))))</f>
        <v>0</v>
      </c>
      <c r="I401" s="206">
        <f>'Lab Results - U.S.'!H32</f>
        <v>0</v>
      </c>
      <c r="J401" s="207">
        <f>(IF(AND(I401&gt;=$E401,I401&lt;=$F401),0,IF(I401=0,0,IF(I401&lt;$C401,0,IF(I401&gt;$D401,2,IF(I401&gt;=$C401,1,IF(I401&lt;=$D401,1)))))))</f>
        <v>0</v>
      </c>
      <c r="K401" s="206">
        <f>'Lab Results - U.S.'!I32</f>
        <v>0</v>
      </c>
      <c r="L401" s="207">
        <f>(IF(AND(K401&gt;=$E401,K401&lt;=$F401),0,IF(K401=0,0,IF(K401&lt;$C401,0,IF(K401&gt;$D401,2,IF(K401&gt;=$C401,1,IF(K401&lt;=$D401,1)))))))</f>
        <v>0</v>
      </c>
      <c r="M401" s="206">
        <f>'Lab Results - U.S.'!J32</f>
        <v>0</v>
      </c>
      <c r="N401" s="207">
        <f>(IF(AND(M401&gt;=$E401,M401&lt;=$F401),0,IF(M401=0,0,IF(M401&lt;$C401,0,IF(M401&gt;$D401,2,IF(M401&gt;=$C401,1,IF(M401&lt;=$D401,1)))))))</f>
        <v>0</v>
      </c>
      <c r="O401" s="206">
        <f>'Lab Results - U.S.'!K32</f>
        <v>0</v>
      </c>
      <c r="P401" s="207">
        <f>(IF(AND(O401&gt;=$E401,O401&lt;=$F401),0,IF(O401=0,0,IF(O401&lt;$C401,0,IF(O401&gt;$D401,2,IF(O401&gt;=$C401,1,IF(O401&lt;=$D401,1)))))))</f>
        <v>0</v>
      </c>
      <c r="Q401" s="206">
        <f>'Lab Results - U.S.'!L32</f>
        <v>0</v>
      </c>
      <c r="R401" s="207">
        <f>(IF(AND(Q401&gt;=$E401,Q401&lt;=$F401),0,IF(Q401=0,0,IF(Q401&lt;$C401,0,IF(Q401&gt;$D401,2,IF(Q401&gt;=$C401,1,IF(Q401&lt;=$D401,1)))))))</f>
        <v>0</v>
      </c>
      <c r="S401" s="206">
        <f>'Lab Results - U.S.'!M32</f>
        <v>0</v>
      </c>
      <c r="T401" s="207">
        <f>(IF(AND(S401&gt;=$E401,S401&lt;=$F401),0,IF(S401=0,0,IF(S401&lt;$C401,0,IF(S401&gt;$D401,2,IF(S401&gt;=$C401,1,IF(S401&lt;=$D401,1)))))))</f>
        <v>0</v>
      </c>
      <c r="U401" s="206">
        <f>'Lab Results - U.S.'!N32</f>
        <v>0</v>
      </c>
      <c r="V401" s="207">
        <f>(IF(AND(U401&gt;=$E401,U401&lt;=$F401),0,IF(U401=0,0,IF(U401&lt;$C401,0,IF(U401&gt;$D401,2,IF(U401&gt;=$C401,1,IF(U401&lt;=$D401,1)))))))</f>
        <v>0</v>
      </c>
      <c r="W401" s="206">
        <f>'Lab Results - U.S.'!O32</f>
        <v>0</v>
      </c>
      <c r="X401" s="207">
        <f>(IF(AND(W401&gt;=$E401,W401&lt;=$F401),0,IF(W401=0,0,IF(W401&lt;$C401,0,IF(W401&gt;$D401,2,IF(W401&gt;=$C401,1,IF(W401&lt;=$D401,1)))))))</f>
        <v>0</v>
      </c>
      <c r="Y401" s="206">
        <f>'Lab Results - U.S.'!P32</f>
        <v>0</v>
      </c>
      <c r="Z401" s="207">
        <f>(IF(AND(Y401&gt;=$E401,Y401&lt;=$F401),0,IF(Y401=0,0,IF(Y401&lt;$C401,0,IF(Y401&gt;$D401,2,IF(Y401&gt;=$C401,1,IF(Y401&lt;=$D401,1)))))))</f>
        <v>0</v>
      </c>
      <c r="AA401" s="206">
        <f>'Lab Results - U.S.'!Q32</f>
        <v>0</v>
      </c>
      <c r="AB401" s="207">
        <f>(IF(AND(AA401&gt;=$E401,AA401&lt;=$F401),0,IF(AA401=0,0,IF(AA401&lt;$C401,0,IF(AA401&gt;$D401,2,IF(AA401&gt;=$C401,1,IF(AA401&lt;=$D401,1)))))))</f>
        <v>0</v>
      </c>
      <c r="AC401" s="206">
        <f>'Lab Results - U.S.'!R32</f>
        <v>0</v>
      </c>
      <c r="AD401" s="227">
        <f>(IF(AND(AC401&gt;=$E401,AC401&lt;=$F401),0,IF(AC401=0,0,IF(AC401&lt;$C401,0,IF(AC401&gt;$D401,2,IF(AC401&gt;=$C401,1,IF(AC401&lt;=$D401,1)))))))</f>
        <v>0</v>
      </c>
    </row>
    <row r="402" spans="1:30" ht="15.75" customHeight="1" x14ac:dyDescent="0.2">
      <c r="A402" s="222" t="s">
        <v>2433</v>
      </c>
      <c r="B402" s="198" t="s">
        <v>2434</v>
      </c>
      <c r="C402" s="199">
        <v>3.9</v>
      </c>
      <c r="D402" s="199">
        <v>5.0999999999999996</v>
      </c>
      <c r="E402" s="199">
        <v>3.9</v>
      </c>
      <c r="F402" s="199">
        <v>4.5</v>
      </c>
      <c r="G402" s="200">
        <f>'Lab Results - U.S.'!G52</f>
        <v>0</v>
      </c>
      <c r="H402" s="200">
        <f t="shared" ref="H402:H408" si="97">(IF(G402&gt;=$E402,0,IF(G402=0,0,IF(G402&lt;$C402,2,IF(G402&gt;=$C402,1,IF(G402&lt;=$D402,1))))))</f>
        <v>0</v>
      </c>
      <c r="I402" s="200">
        <f>'Lab Results - U.S.'!H52</f>
        <v>0</v>
      </c>
      <c r="J402" s="200">
        <f t="shared" ref="J402:J408" si="98">(IF(I402&gt;=$E402,0,IF(I402=0,0,IF(I402&lt;$C402,2,IF(I402&gt;=$C402,1,IF(I402&lt;=$D402,1))))))</f>
        <v>0</v>
      </c>
      <c r="K402" s="200">
        <f>'Lab Results - U.S.'!I52</f>
        <v>0</v>
      </c>
      <c r="L402" s="200">
        <f t="shared" ref="L402:L408" si="99">(IF(K402&gt;=$E402,0,IF(K402=0,0,IF(K402&lt;$C402,2,IF(K402&gt;=$C402,1,IF(K402&lt;=$D402,1))))))</f>
        <v>0</v>
      </c>
      <c r="M402" s="200">
        <f>'Lab Results - U.S.'!J52</f>
        <v>0</v>
      </c>
      <c r="N402" s="200">
        <f t="shared" ref="N402:N408" si="100">(IF(M402&gt;=$E402,0,IF(M402=0,0,IF(M402&lt;$C402,2,IF(M402&gt;=$C402,1,IF(M402&lt;=$D402,1))))))</f>
        <v>0</v>
      </c>
      <c r="O402" s="200">
        <f>'Lab Results - U.S.'!K52</f>
        <v>0</v>
      </c>
      <c r="P402" s="200">
        <f t="shared" ref="P402:P408" si="101">(IF(O402&gt;=$E402,0,IF(O402=0,0,IF(O402&lt;$C402,2,IF(O402&gt;=$C402,1,IF(O402&lt;=$D402,1))))))</f>
        <v>0</v>
      </c>
      <c r="Q402" s="200">
        <f>'Lab Results - U.S.'!L52</f>
        <v>0</v>
      </c>
      <c r="R402" s="200">
        <f t="shared" ref="R402:R408" si="102">(IF(Q402&gt;=$E402,0,IF(Q402=0,0,IF(Q402&lt;$C402,2,IF(Q402&gt;=$C402,1,IF(Q402&lt;=$D402,1))))))</f>
        <v>0</v>
      </c>
      <c r="S402" s="200">
        <f>'Lab Results - U.S.'!M52</f>
        <v>0</v>
      </c>
      <c r="T402" s="200">
        <f t="shared" ref="T402:T408" si="103">(IF(S402&gt;=$E402,0,IF(S402=0,0,IF(S402&lt;$C402,2,IF(S402&gt;=$C402,1,IF(S402&lt;=$D402,1))))))</f>
        <v>0</v>
      </c>
      <c r="U402" s="200">
        <f>'Lab Results - U.S.'!N52</f>
        <v>0</v>
      </c>
      <c r="V402" s="200">
        <f t="shared" ref="V402:V408" si="104">(IF(U402&gt;=$E402,0,IF(U402=0,0,IF(U402&lt;$C402,2,IF(U402&gt;=$C402,1,IF(U402&lt;=$D402,1))))))</f>
        <v>0</v>
      </c>
      <c r="W402" s="200">
        <f>'Lab Results - U.S.'!O52</f>
        <v>0</v>
      </c>
      <c r="X402" s="200">
        <f t="shared" ref="X402:X408" si="105">(IF(W402&gt;=$E402,0,IF(W402=0,0,IF(W402&lt;$C402,2,IF(W402&gt;=$C402,1,IF(W402&lt;=$D402,1))))))</f>
        <v>0</v>
      </c>
      <c r="Y402" s="200">
        <f>'Lab Results - U.S.'!P52</f>
        <v>0</v>
      </c>
      <c r="Z402" s="200">
        <f t="shared" ref="Z402:Z408" si="106">(IF(Y402&gt;=$E402,0,IF(Y402=0,0,IF(Y402&lt;$C402,2,IF(Y402&gt;=$C402,1,IF(Y402&lt;=$D402,1))))))</f>
        <v>0</v>
      </c>
      <c r="AA402" s="200">
        <f>'Lab Results - U.S.'!Q52</f>
        <v>0</v>
      </c>
      <c r="AB402" s="200">
        <f t="shared" ref="AB402:AB408" si="107">(IF(AA402&gt;=$E402,0,IF(AA402=0,0,IF(AA402&lt;$C402,2,IF(AA402&gt;=$C402,1,IF(AA402&lt;=$D402,1))))))</f>
        <v>0</v>
      </c>
      <c r="AC402" s="200">
        <f>'Lab Results - U.S.'!R52</f>
        <v>0</v>
      </c>
      <c r="AD402" s="223">
        <f t="shared" ref="AD402:AD408" si="108">(IF(AC402&gt;=$E402,0,IF(AC402=0,0,IF(AC402&lt;$C402,2,IF(AC402&gt;=$C402,1,IF(AC402&lt;=$D402,1))))))</f>
        <v>0</v>
      </c>
    </row>
    <row r="403" spans="1:30" ht="15.75" customHeight="1" x14ac:dyDescent="0.2">
      <c r="A403" s="222" t="s">
        <v>2435</v>
      </c>
      <c r="B403" s="198" t="s">
        <v>2436</v>
      </c>
      <c r="C403" s="199">
        <v>3.9</v>
      </c>
      <c r="D403" s="199">
        <v>5.0999999999999996</v>
      </c>
      <c r="E403" s="199">
        <v>4.2</v>
      </c>
      <c r="F403" s="199">
        <v>4.9000000000000004</v>
      </c>
      <c r="G403" s="200">
        <f>'Lab Results - U.S.'!$G$53</f>
        <v>0</v>
      </c>
      <c r="H403" s="200">
        <f t="shared" si="97"/>
        <v>0</v>
      </c>
      <c r="I403" s="200">
        <f>'Lab Results - U.S.'!$H$53</f>
        <v>0</v>
      </c>
      <c r="J403" s="200">
        <f t="shared" si="98"/>
        <v>0</v>
      </c>
      <c r="K403" s="200">
        <f>'Lab Results - U.S.'!$I$53</f>
        <v>0</v>
      </c>
      <c r="L403" s="200">
        <f t="shared" si="99"/>
        <v>0</v>
      </c>
      <c r="M403" s="200">
        <f>'Lab Results - U.S.'!$J$53</f>
        <v>0</v>
      </c>
      <c r="N403" s="200">
        <f t="shared" si="100"/>
        <v>0</v>
      </c>
      <c r="O403" s="200">
        <f>'Lab Results - U.S.'!$K$53</f>
        <v>0</v>
      </c>
      <c r="P403" s="200">
        <f t="shared" si="101"/>
        <v>0</v>
      </c>
      <c r="Q403" s="200">
        <f>'Lab Results - U.S.'!$L$53</f>
        <v>0</v>
      </c>
      <c r="R403" s="200">
        <f t="shared" si="102"/>
        <v>0</v>
      </c>
      <c r="S403" s="200">
        <f>'Lab Results - U.S.'!$M$53</f>
        <v>0</v>
      </c>
      <c r="T403" s="200">
        <f t="shared" si="103"/>
        <v>0</v>
      </c>
      <c r="U403" s="200">
        <f>'Lab Results - U.S.'!$N$53</f>
        <v>0</v>
      </c>
      <c r="V403" s="200">
        <f t="shared" si="104"/>
        <v>0</v>
      </c>
      <c r="W403" s="200">
        <f>'Lab Results - U.S.'!$O$53</f>
        <v>0</v>
      </c>
      <c r="X403" s="200">
        <f t="shared" si="105"/>
        <v>0</v>
      </c>
      <c r="Y403" s="200">
        <f>'Lab Results - U.S.'!$P$53</f>
        <v>0</v>
      </c>
      <c r="Z403" s="200">
        <f t="shared" si="106"/>
        <v>0</v>
      </c>
      <c r="AA403" s="200">
        <f>'Lab Results - U.S.'!$Q$53</f>
        <v>0</v>
      </c>
      <c r="AB403" s="200">
        <f t="shared" si="107"/>
        <v>0</v>
      </c>
      <c r="AC403" s="200">
        <f>'Lab Results - U.S.'!$R$53</f>
        <v>0</v>
      </c>
      <c r="AD403" s="228">
        <f t="shared" si="108"/>
        <v>0</v>
      </c>
    </row>
    <row r="404" spans="1:30" ht="15.75" customHeight="1" x14ac:dyDescent="0.2">
      <c r="A404" s="222" t="s">
        <v>2437</v>
      </c>
      <c r="B404" s="198" t="s">
        <v>2438</v>
      </c>
      <c r="C404" s="199">
        <v>36</v>
      </c>
      <c r="D404" s="199">
        <v>48.2</v>
      </c>
      <c r="E404" s="199">
        <v>37</v>
      </c>
      <c r="F404" s="199">
        <v>44</v>
      </c>
      <c r="G404" s="200">
        <f>'Lab Results - U.S.'!G56</f>
        <v>0</v>
      </c>
      <c r="H404" s="200">
        <f t="shared" si="97"/>
        <v>0</v>
      </c>
      <c r="I404" s="200">
        <f>'Lab Results - U.S.'!H56</f>
        <v>0</v>
      </c>
      <c r="J404" s="200">
        <f t="shared" si="98"/>
        <v>0</v>
      </c>
      <c r="K404" s="200">
        <f>'Lab Results - U.S.'!I56</f>
        <v>0</v>
      </c>
      <c r="L404" s="200">
        <f t="shared" si="99"/>
        <v>0</v>
      </c>
      <c r="M404" s="200">
        <f>'Lab Results - U.S.'!J56</f>
        <v>0</v>
      </c>
      <c r="N404" s="200">
        <f t="shared" si="100"/>
        <v>0</v>
      </c>
      <c r="O404" s="200">
        <f>'Lab Results - U.S.'!K56</f>
        <v>0</v>
      </c>
      <c r="P404" s="200">
        <f t="shared" si="101"/>
        <v>0</v>
      </c>
      <c r="Q404" s="200">
        <f>'Lab Results - U.S.'!L56</f>
        <v>0</v>
      </c>
      <c r="R404" s="200">
        <f t="shared" si="102"/>
        <v>0</v>
      </c>
      <c r="S404" s="200">
        <f>'Lab Results - U.S.'!M56</f>
        <v>0</v>
      </c>
      <c r="T404" s="200">
        <f t="shared" si="103"/>
        <v>0</v>
      </c>
      <c r="U404" s="200">
        <f>'Lab Results - U.S.'!N56</f>
        <v>0</v>
      </c>
      <c r="V404" s="200">
        <f t="shared" si="104"/>
        <v>0</v>
      </c>
      <c r="W404" s="200">
        <f>'Lab Results - U.S.'!O56</f>
        <v>0</v>
      </c>
      <c r="X404" s="200">
        <f t="shared" si="105"/>
        <v>0</v>
      </c>
      <c r="Y404" s="200">
        <f>'Lab Results - U.S.'!P56</f>
        <v>0</v>
      </c>
      <c r="Z404" s="200">
        <f t="shared" si="106"/>
        <v>0</v>
      </c>
      <c r="AA404" s="200">
        <f>'Lab Results - U.S.'!Q56</f>
        <v>0</v>
      </c>
      <c r="AB404" s="200">
        <f t="shared" si="107"/>
        <v>0</v>
      </c>
      <c r="AC404" s="200">
        <f>'Lab Results - U.S.'!R56</f>
        <v>0</v>
      </c>
      <c r="AD404" s="223">
        <f t="shared" si="108"/>
        <v>0</v>
      </c>
    </row>
    <row r="405" spans="1:30" ht="15.75" customHeight="1" x14ac:dyDescent="0.2">
      <c r="A405" s="222" t="s">
        <v>2439</v>
      </c>
      <c r="B405" s="198" t="s">
        <v>2440</v>
      </c>
      <c r="C405" s="199">
        <v>36</v>
      </c>
      <c r="D405" s="199">
        <v>48.2</v>
      </c>
      <c r="E405" s="199">
        <v>40</v>
      </c>
      <c r="F405" s="199">
        <v>48</v>
      </c>
      <c r="G405" s="200">
        <f>'Lab Results - U.S.'!$G$57</f>
        <v>0</v>
      </c>
      <c r="H405" s="200">
        <f t="shared" si="97"/>
        <v>0</v>
      </c>
      <c r="I405" s="200">
        <f>'Lab Results - U.S.'!$H$57</f>
        <v>0</v>
      </c>
      <c r="J405" s="200">
        <f t="shared" si="98"/>
        <v>0</v>
      </c>
      <c r="K405" s="200">
        <f>'Lab Results - U.S.'!$I$57</f>
        <v>0</v>
      </c>
      <c r="L405" s="200">
        <f t="shared" si="99"/>
        <v>0</v>
      </c>
      <c r="M405" s="200">
        <f>'Lab Results - U.S.'!$J$57</f>
        <v>0</v>
      </c>
      <c r="N405" s="200">
        <f t="shared" si="100"/>
        <v>0</v>
      </c>
      <c r="O405" s="200">
        <f>'Lab Results - U.S.'!$K$57</f>
        <v>0</v>
      </c>
      <c r="P405" s="200">
        <f t="shared" si="101"/>
        <v>0</v>
      </c>
      <c r="Q405" s="200">
        <f>'Lab Results - U.S.'!$L$57</f>
        <v>0</v>
      </c>
      <c r="R405" s="200">
        <f t="shared" si="102"/>
        <v>0</v>
      </c>
      <c r="S405" s="200">
        <f>'Lab Results - U.S.'!$M$57</f>
        <v>0</v>
      </c>
      <c r="T405" s="200">
        <f t="shared" si="103"/>
        <v>0</v>
      </c>
      <c r="U405" s="200">
        <f>'Lab Results - U.S.'!$N$57</f>
        <v>0</v>
      </c>
      <c r="V405" s="200">
        <f t="shared" si="104"/>
        <v>0</v>
      </c>
      <c r="W405" s="200">
        <f>'Lab Results - U.S.'!$O$57</f>
        <v>0</v>
      </c>
      <c r="X405" s="200">
        <f t="shared" si="105"/>
        <v>0</v>
      </c>
      <c r="Y405" s="200">
        <f>'Lab Results - U.S.'!$P$57</f>
        <v>0</v>
      </c>
      <c r="Z405" s="200">
        <f t="shared" si="106"/>
        <v>0</v>
      </c>
      <c r="AA405" s="200">
        <f>'Lab Results - U.S.'!$Q$57</f>
        <v>0</v>
      </c>
      <c r="AB405" s="200">
        <f t="shared" si="107"/>
        <v>0</v>
      </c>
      <c r="AC405" s="200">
        <f>'Lab Results - U.S.'!$R$57</f>
        <v>0</v>
      </c>
      <c r="AD405" s="228">
        <f t="shared" si="108"/>
        <v>0</v>
      </c>
    </row>
    <row r="406" spans="1:30" ht="15.75" customHeight="1" x14ac:dyDescent="0.2">
      <c r="A406" s="222" t="s">
        <v>2441</v>
      </c>
      <c r="B406" s="198" t="s">
        <v>2442</v>
      </c>
      <c r="C406" s="199">
        <v>82</v>
      </c>
      <c r="D406" s="199">
        <v>103</v>
      </c>
      <c r="E406" s="199">
        <v>85</v>
      </c>
      <c r="F406" s="199">
        <v>92</v>
      </c>
      <c r="G406" s="200">
        <f>'Lab Results - U.S.'!G58</f>
        <v>0</v>
      </c>
      <c r="H406" s="200">
        <f t="shared" si="97"/>
        <v>0</v>
      </c>
      <c r="I406" s="200">
        <f>'Lab Results - U.S.'!H58</f>
        <v>0</v>
      </c>
      <c r="J406" s="200">
        <f t="shared" si="98"/>
        <v>0</v>
      </c>
      <c r="K406" s="200">
        <f>'Lab Results - U.S.'!I58</f>
        <v>0</v>
      </c>
      <c r="L406" s="200">
        <f t="shared" si="99"/>
        <v>0</v>
      </c>
      <c r="M406" s="200">
        <f>'Lab Results - U.S.'!J58</f>
        <v>0</v>
      </c>
      <c r="N406" s="200">
        <f t="shared" si="100"/>
        <v>0</v>
      </c>
      <c r="O406" s="200">
        <f>'Lab Results - U.S.'!K58</f>
        <v>0</v>
      </c>
      <c r="P406" s="200">
        <f t="shared" si="101"/>
        <v>0</v>
      </c>
      <c r="Q406" s="200">
        <f>'Lab Results - U.S.'!L58</f>
        <v>0</v>
      </c>
      <c r="R406" s="200">
        <f t="shared" si="102"/>
        <v>0</v>
      </c>
      <c r="S406" s="200">
        <f>'Lab Results - U.S.'!M58</f>
        <v>0</v>
      </c>
      <c r="T406" s="200">
        <f t="shared" si="103"/>
        <v>0</v>
      </c>
      <c r="U406" s="200">
        <f>'Lab Results - U.S.'!N58</f>
        <v>0</v>
      </c>
      <c r="V406" s="200">
        <f t="shared" si="104"/>
        <v>0</v>
      </c>
      <c r="W406" s="200">
        <f>'Lab Results - U.S.'!O58</f>
        <v>0</v>
      </c>
      <c r="X406" s="200">
        <f t="shared" si="105"/>
        <v>0</v>
      </c>
      <c r="Y406" s="200">
        <f>'Lab Results - U.S.'!P58</f>
        <v>0</v>
      </c>
      <c r="Z406" s="200">
        <f t="shared" si="106"/>
        <v>0</v>
      </c>
      <c r="AA406" s="200">
        <f>'Lab Results - U.S.'!Q58</f>
        <v>0</v>
      </c>
      <c r="AB406" s="200">
        <f t="shared" si="107"/>
        <v>0</v>
      </c>
      <c r="AC406" s="200">
        <f>'Lab Results - U.S.'!R58</f>
        <v>0</v>
      </c>
      <c r="AD406" s="223">
        <f t="shared" si="108"/>
        <v>0</v>
      </c>
    </row>
    <row r="407" spans="1:30" ht="15.75" customHeight="1" x14ac:dyDescent="0.2">
      <c r="A407" s="222" t="s">
        <v>2443</v>
      </c>
      <c r="B407" s="198" t="s">
        <v>2444</v>
      </c>
      <c r="C407" s="199">
        <v>27</v>
      </c>
      <c r="D407" s="199">
        <v>34</v>
      </c>
      <c r="E407" s="199">
        <v>27</v>
      </c>
      <c r="F407" s="199">
        <v>32</v>
      </c>
      <c r="G407" s="200">
        <f>'Lab Results - U.S.'!G59</f>
        <v>0</v>
      </c>
      <c r="H407" s="200">
        <f t="shared" si="97"/>
        <v>0</v>
      </c>
      <c r="I407" s="200">
        <f>'Lab Results - U.S.'!H59</f>
        <v>0</v>
      </c>
      <c r="J407" s="200">
        <f t="shared" si="98"/>
        <v>0</v>
      </c>
      <c r="K407" s="200">
        <f>'Lab Results - U.S.'!I59</f>
        <v>0</v>
      </c>
      <c r="L407" s="200">
        <f t="shared" si="99"/>
        <v>0</v>
      </c>
      <c r="M407" s="200">
        <f>'Lab Results - U.S.'!J59</f>
        <v>0</v>
      </c>
      <c r="N407" s="200">
        <f t="shared" si="100"/>
        <v>0</v>
      </c>
      <c r="O407" s="200">
        <f>'Lab Results - U.S.'!K59</f>
        <v>0</v>
      </c>
      <c r="P407" s="200">
        <f t="shared" si="101"/>
        <v>0</v>
      </c>
      <c r="Q407" s="200">
        <f>'Lab Results - U.S.'!L59</f>
        <v>0</v>
      </c>
      <c r="R407" s="200">
        <f t="shared" si="102"/>
        <v>0</v>
      </c>
      <c r="S407" s="200">
        <f>'Lab Results - U.S.'!M59</f>
        <v>0</v>
      </c>
      <c r="T407" s="200">
        <f t="shared" si="103"/>
        <v>0</v>
      </c>
      <c r="U407" s="200">
        <f>'Lab Results - U.S.'!N59</f>
        <v>0</v>
      </c>
      <c r="V407" s="200">
        <f t="shared" si="104"/>
        <v>0</v>
      </c>
      <c r="W407" s="200">
        <f>'Lab Results - U.S.'!O59</f>
        <v>0</v>
      </c>
      <c r="X407" s="200">
        <f t="shared" si="105"/>
        <v>0</v>
      </c>
      <c r="Y407" s="200">
        <f>'Lab Results - U.S.'!P59</f>
        <v>0</v>
      </c>
      <c r="Z407" s="200">
        <f t="shared" si="106"/>
        <v>0</v>
      </c>
      <c r="AA407" s="200">
        <f>'Lab Results - U.S.'!Q59</f>
        <v>0</v>
      </c>
      <c r="AB407" s="200">
        <f t="shared" si="107"/>
        <v>0</v>
      </c>
      <c r="AC407" s="200">
        <f>'Lab Results - U.S.'!R59</f>
        <v>0</v>
      </c>
      <c r="AD407" s="223">
        <f t="shared" si="108"/>
        <v>0</v>
      </c>
    </row>
    <row r="408" spans="1:30" ht="16.5" customHeight="1" x14ac:dyDescent="0.2">
      <c r="A408" s="222" t="s">
        <v>2445</v>
      </c>
      <c r="B408" s="198" t="s">
        <v>2446</v>
      </c>
      <c r="C408" s="199">
        <v>30.9</v>
      </c>
      <c r="D408" s="199">
        <v>35.4</v>
      </c>
      <c r="E408" s="199">
        <v>32</v>
      </c>
      <c r="F408" s="199">
        <v>35</v>
      </c>
      <c r="G408" s="200">
        <f>'Lab Results - U.S.'!G60</f>
        <v>0</v>
      </c>
      <c r="H408" s="200">
        <f t="shared" si="97"/>
        <v>0</v>
      </c>
      <c r="I408" s="200">
        <f>'Lab Results - U.S.'!H60</f>
        <v>0</v>
      </c>
      <c r="J408" s="200">
        <f t="shared" si="98"/>
        <v>0</v>
      </c>
      <c r="K408" s="200">
        <f>'Lab Results - U.S.'!I60</f>
        <v>0</v>
      </c>
      <c r="L408" s="200">
        <f t="shared" si="99"/>
        <v>0</v>
      </c>
      <c r="M408" s="200">
        <f>'Lab Results - U.S.'!J60</f>
        <v>0</v>
      </c>
      <c r="N408" s="200">
        <f t="shared" si="100"/>
        <v>0</v>
      </c>
      <c r="O408" s="200">
        <f>'Lab Results - U.S.'!K60</f>
        <v>0</v>
      </c>
      <c r="P408" s="200">
        <f t="shared" si="101"/>
        <v>0</v>
      </c>
      <c r="Q408" s="200">
        <f>'Lab Results - U.S.'!L60</f>
        <v>0</v>
      </c>
      <c r="R408" s="200">
        <f t="shared" si="102"/>
        <v>0</v>
      </c>
      <c r="S408" s="200">
        <f>'Lab Results - U.S.'!M60</f>
        <v>0</v>
      </c>
      <c r="T408" s="200">
        <f t="shared" si="103"/>
        <v>0</v>
      </c>
      <c r="U408" s="200">
        <f>'Lab Results - U.S.'!N60</f>
        <v>0</v>
      </c>
      <c r="V408" s="200">
        <f t="shared" si="104"/>
        <v>0</v>
      </c>
      <c r="W408" s="200">
        <f>'Lab Results - U.S.'!O60</f>
        <v>0</v>
      </c>
      <c r="X408" s="200">
        <f t="shared" si="105"/>
        <v>0</v>
      </c>
      <c r="Y408" s="200">
        <f>'Lab Results - U.S.'!P60</f>
        <v>0</v>
      </c>
      <c r="Z408" s="200">
        <f t="shared" si="106"/>
        <v>0</v>
      </c>
      <c r="AA408" s="200">
        <f>'Lab Results - U.S.'!Q60</f>
        <v>0</v>
      </c>
      <c r="AB408" s="200">
        <f t="shared" si="107"/>
        <v>0</v>
      </c>
      <c r="AC408" s="200">
        <f>'Lab Results - U.S.'!R60</f>
        <v>0</v>
      </c>
      <c r="AD408" s="223">
        <f t="shared" si="108"/>
        <v>0</v>
      </c>
    </row>
    <row r="409" spans="1:30" ht="15" customHeight="1" x14ac:dyDescent="0.2">
      <c r="A409" s="676" t="s">
        <v>2447</v>
      </c>
      <c r="B409" s="541"/>
      <c r="C409" s="541"/>
      <c r="D409" s="541"/>
      <c r="E409" s="541"/>
      <c r="F409" s="541"/>
      <c r="G409" s="145"/>
      <c r="H409" s="145">
        <f>SUM(H397:H408)/(COUNT(H397:H408)*2)*100</f>
        <v>0</v>
      </c>
      <c r="I409" s="145"/>
      <c r="J409" s="145">
        <f>SUM(J397:J408)/(COUNT(J397:J408)*2)*100</f>
        <v>0</v>
      </c>
      <c r="K409" s="145"/>
      <c r="L409" s="145">
        <f>SUM(L397:L408)/(COUNT(L397:L408)*2)*100</f>
        <v>0</v>
      </c>
      <c r="M409" s="145"/>
      <c r="N409" s="145">
        <f>SUM(N397:N408)/(COUNT(N397:N408)*2)*100</f>
        <v>0</v>
      </c>
      <c r="O409" s="145"/>
      <c r="P409" s="145">
        <f>SUM(P397:P408)/(COUNT(P397:P408)*2)*100</f>
        <v>0</v>
      </c>
      <c r="Q409" s="145"/>
      <c r="R409" s="145">
        <f>SUM(R397:R408)/(COUNT(R397:R408)*2)*100</f>
        <v>0</v>
      </c>
      <c r="S409" s="145"/>
      <c r="T409" s="145">
        <f>SUM(T397:T408)/(COUNT(T397:T408)*2)*100</f>
        <v>0</v>
      </c>
      <c r="U409" s="145"/>
      <c r="V409" s="145">
        <f>SUM(V397:V408)/(COUNT(V397:V408)*2)*100</f>
        <v>0</v>
      </c>
      <c r="W409" s="145"/>
      <c r="X409" s="145">
        <f>SUM(X397:X408)/(COUNT(X397:X408)*2)*100</f>
        <v>0</v>
      </c>
      <c r="Y409" s="145"/>
      <c r="Z409" s="145">
        <f>SUM(Z397:Z408)/(COUNT(Z397:Z408)*2)*100</f>
        <v>0</v>
      </c>
      <c r="AA409" s="145"/>
      <c r="AB409" s="145">
        <f>SUM(AB397:AB408)/(COUNT(AB397:AB408)*2)*100</f>
        <v>0</v>
      </c>
      <c r="AC409" s="145"/>
      <c r="AD409" s="149">
        <f>SUM(AD397:AD408)/(COUNT(AD397:AD408)*2)*100</f>
        <v>0</v>
      </c>
    </row>
    <row r="410" spans="1:30" ht="15" customHeight="1" x14ac:dyDescent="0.2">
      <c r="A410" s="676" t="s">
        <v>2448</v>
      </c>
      <c r="B410" s="541"/>
      <c r="C410" s="541"/>
      <c r="D410" s="541"/>
      <c r="E410" s="541"/>
      <c r="F410" s="541"/>
      <c r="G410" s="145"/>
      <c r="H410" s="145">
        <f>SUMIF(H397:H408,1,H397:H408)/(COUNT(H397:H408)*1)*100</f>
        <v>0</v>
      </c>
      <c r="I410" s="145"/>
      <c r="J410" s="145">
        <f>SUMIF(J397:J408,1,J397:J408)/(COUNT(J397:J408)*1)*100</f>
        <v>0</v>
      </c>
      <c r="K410" s="145"/>
      <c r="L410" s="145">
        <f>SUMIF(L397:L408,1,L397:L408)/(COUNT(L397:L408)*1)*100</f>
        <v>0</v>
      </c>
      <c r="M410" s="145"/>
      <c r="N410" s="145">
        <f>SUMIF(N397:N408,1,N397:N408)/(COUNT(N397:N408)*1)*100</f>
        <v>0</v>
      </c>
      <c r="O410" s="145"/>
      <c r="P410" s="145">
        <f>SUMIF(P397:P408,1,P397:P408)/(COUNT(P397:P408)*1)*100</f>
        <v>0</v>
      </c>
      <c r="Q410" s="145"/>
      <c r="R410" s="145">
        <f>SUMIF(R397:R408,1,R397:R408)/(COUNT(R397:R408)*1)*100</f>
        <v>0</v>
      </c>
      <c r="S410" s="145"/>
      <c r="T410" s="145">
        <f>SUMIF(T397:T408,1,T397:T408)/(COUNT(T397:T408)*1)*100</f>
        <v>0</v>
      </c>
      <c r="U410" s="145"/>
      <c r="V410" s="145">
        <f>SUMIF(V397:V408,1,V397:V408)/(COUNT(V397:V408)*1)*100</f>
        <v>0</v>
      </c>
      <c r="W410" s="145"/>
      <c r="X410" s="145">
        <f>SUMIF(X397:X408,1,X397:X408)/(COUNT(X397:X408)*1)*100</f>
        <v>0</v>
      </c>
      <c r="Y410" s="145"/>
      <c r="Z410" s="145">
        <f>SUMIF(Z397:Z408,1,Z397:Z408)/(COUNT(Z397:Z408)*1)*100</f>
        <v>0</v>
      </c>
      <c r="AA410" s="145"/>
      <c r="AB410" s="145">
        <f>SUMIF(AB397:AB408,1,AB397:AB408)/(COUNT(AB397:AB408)*1)*100</f>
        <v>0</v>
      </c>
      <c r="AC410" s="145"/>
      <c r="AD410" s="149">
        <f>SUMIF(AD397:AD408,1,AD397:AD408)/(COUNT(AD397:AD408)*1)*100</f>
        <v>0</v>
      </c>
    </row>
    <row r="411" spans="1:30" ht="15" customHeight="1" x14ac:dyDescent="0.2">
      <c r="A411" s="676" t="s">
        <v>2449</v>
      </c>
      <c r="B411" s="541"/>
      <c r="C411" s="541"/>
      <c r="D411" s="541"/>
      <c r="E411" s="541"/>
      <c r="F411" s="541"/>
      <c r="G411" s="145"/>
      <c r="H411" s="145">
        <f>SUMIF(H397:H408,2,H397:H408)/(COUNT(H397:H408)*2)*100</f>
        <v>0</v>
      </c>
      <c r="I411" s="145"/>
      <c r="J411" s="145">
        <f>SUMIF(J397:J408,2,J397:J408)/(COUNT(J397:J408)*2)*100</f>
        <v>0</v>
      </c>
      <c r="K411" s="145"/>
      <c r="L411" s="145">
        <f>SUMIF(L397:L408,2,L397:L408)/(COUNT(L397:L408)*2)*100</f>
        <v>0</v>
      </c>
      <c r="M411" s="145"/>
      <c r="N411" s="145">
        <f>SUMIF(N397:N408,2,N397:N408)/(COUNT(N397:N408)*2)*100</f>
        <v>0</v>
      </c>
      <c r="O411" s="145"/>
      <c r="P411" s="145">
        <f>SUMIF(P397:P408,2,P397:P408)/(COUNT(P397:P408)*2)*100</f>
        <v>0</v>
      </c>
      <c r="Q411" s="145"/>
      <c r="R411" s="145">
        <f>SUMIF(R397:R408,2,R397:R408)/(COUNT(R397:R408)*2)*100</f>
        <v>0</v>
      </c>
      <c r="S411" s="145"/>
      <c r="T411" s="145">
        <f>SUMIF(T397:T408,2,T397:T408)/(COUNT(T397:T408)*2)*100</f>
        <v>0</v>
      </c>
      <c r="U411" s="145"/>
      <c r="V411" s="145">
        <f>SUMIF(V397:V408,2,V397:V408)/(COUNT(V397:V408)*2)*100</f>
        <v>0</v>
      </c>
      <c r="W411" s="145"/>
      <c r="X411" s="145">
        <f>SUMIF(X397:X408,2,X397:X408)/(COUNT(X397:X408)*2)*100</f>
        <v>0</v>
      </c>
      <c r="Y411" s="145"/>
      <c r="Z411" s="145">
        <f>SUMIF(Z397:Z408,2,Z397:Z408)/(COUNT(Z397:Z408)*2)*100</f>
        <v>0</v>
      </c>
      <c r="AA411" s="145"/>
      <c r="AB411" s="145">
        <f>SUMIF(AB397:AB408,2,AB397:AB408)/(COUNT(AB397:AB408)*2)*100</f>
        <v>0</v>
      </c>
      <c r="AC411" s="145"/>
      <c r="AD411" s="149">
        <f>SUMIF(AD397:AD408,2,AD397:AD408)/(COUNT(AD397:AD408)*2)*100</f>
        <v>0</v>
      </c>
    </row>
    <row r="412" spans="1:30" ht="15.75" customHeight="1" x14ac:dyDescent="0.2">
      <c r="A412" s="674" t="s">
        <v>2450</v>
      </c>
      <c r="B412" s="541"/>
      <c r="C412" s="541"/>
      <c r="D412" s="541"/>
      <c r="E412" s="541"/>
      <c r="F412" s="541"/>
      <c r="G412" s="541"/>
      <c r="H412" s="541"/>
      <c r="I412" s="541"/>
      <c r="J412" s="541"/>
      <c r="K412" s="541"/>
      <c r="L412" s="541"/>
      <c r="M412" s="541"/>
      <c r="N412" s="541"/>
      <c r="O412" s="541"/>
      <c r="P412" s="541"/>
      <c r="Q412" s="541"/>
      <c r="R412" s="541"/>
      <c r="S412" s="541"/>
      <c r="T412" s="541"/>
      <c r="U412" s="541"/>
      <c r="V412" s="541"/>
      <c r="W412" s="541"/>
      <c r="X412" s="541"/>
      <c r="Y412" s="541"/>
      <c r="Z412" s="541"/>
      <c r="AA412" s="541"/>
      <c r="AB412" s="541"/>
      <c r="AC412" s="541"/>
      <c r="AD412" s="635"/>
    </row>
    <row r="413" spans="1:30" ht="15.75" customHeight="1" x14ac:dyDescent="0.2">
      <c r="A413" s="226" t="s">
        <v>2451</v>
      </c>
      <c r="B413" s="204" t="s">
        <v>2452</v>
      </c>
      <c r="C413" s="205">
        <v>89</v>
      </c>
      <c r="D413" s="205">
        <v>215</v>
      </c>
      <c r="E413" s="205">
        <v>140</v>
      </c>
      <c r="F413" s="205">
        <v>180</v>
      </c>
      <c r="G413" s="206">
        <f>'Lab Results - U.S.'!G28</f>
        <v>0</v>
      </c>
      <c r="H413" s="207">
        <f>(IF(AND(G413&gt;=$E413,G413&lt;=$F413),0,IF(G413=0,0,IF(G413&lt;$C413,0,IF(G413&gt;$D413,2,IF(G413&gt;=$C413,1,IF(G413&lt;=$D413,1)))))))</f>
        <v>0</v>
      </c>
      <c r="I413" s="206">
        <f>'Lab Results - U.S.'!H28</f>
        <v>0</v>
      </c>
      <c r="J413" s="207">
        <f>(IF(AND(I413&gt;=$E413,I413&lt;=$F413),0,IF(I413=0,0,IF(I413&lt;$C413,0,IF(I413&gt;$D413,2,IF(I413&gt;=$C413,1,IF(I413&lt;=$D413,1)))))))</f>
        <v>0</v>
      </c>
      <c r="K413" s="206">
        <f>'Lab Results - U.S.'!I28</f>
        <v>0</v>
      </c>
      <c r="L413" s="207">
        <f>(IF(AND(K413&gt;=$E413,K413&lt;=$F413),0,IF(K413=0,0,IF(K413&lt;$C413,0,IF(K413&gt;$D413,2,IF(K413&gt;=$C413,1,IF(K413&lt;=$D413,1)))))))</f>
        <v>0</v>
      </c>
      <c r="M413" s="206">
        <f>'Lab Results - U.S.'!J28</f>
        <v>0</v>
      </c>
      <c r="N413" s="207">
        <f>(IF(AND(M413&gt;=$E413,M413&lt;=$F413),0,IF(M413=0,0,IF(M413&lt;$C413,0,IF(M413&gt;$D413,2,IF(M413&gt;=$C413,1,IF(M413&lt;=$D413,1)))))))</f>
        <v>0</v>
      </c>
      <c r="O413" s="206">
        <f>'Lab Results - U.S.'!K28</f>
        <v>0</v>
      </c>
      <c r="P413" s="207">
        <f>(IF(AND(O413&gt;=$E413,O413&lt;=$F413),0,IF(O413=0,0,IF(O413&lt;$C413,0,IF(O413&gt;$D413,2,IF(O413&gt;=$C413,1,IF(O413&lt;=$D413,1)))))))</f>
        <v>0</v>
      </c>
      <c r="Q413" s="206">
        <f>'Lab Results - U.S.'!L28</f>
        <v>0</v>
      </c>
      <c r="R413" s="207">
        <f>(IF(AND(Q413&gt;=$E413,Q413&lt;=$F413),0,IF(Q413=0,0,IF(Q413&lt;$C413,0,IF(Q413&gt;$D413,2,IF(Q413&gt;=$C413,1,IF(Q413&lt;=$D413,1)))))))</f>
        <v>0</v>
      </c>
      <c r="S413" s="206">
        <f>'Lab Results - U.S.'!M28</f>
        <v>0</v>
      </c>
      <c r="T413" s="207">
        <f>(IF(AND(S413&gt;=$E413,S413&lt;=$F413),0,IF(S413=0,0,IF(S413&lt;$C413,0,IF(S413&gt;$D413,2,IF(S413&gt;=$C413,1,IF(S413&lt;=$D413,1)))))))</f>
        <v>0</v>
      </c>
      <c r="U413" s="206">
        <f>'Lab Results - U.S.'!N28</f>
        <v>0</v>
      </c>
      <c r="V413" s="207">
        <f>(IF(AND(U413&gt;=$E413,U413&lt;=$F413),0,IF(U413=0,0,IF(U413&lt;$C413,0,IF(U413&gt;$D413,2,IF(U413&gt;=$C413,1,IF(U413&lt;=$D413,1)))))))</f>
        <v>0</v>
      </c>
      <c r="W413" s="206">
        <f>'Lab Results - U.S.'!O28</f>
        <v>0</v>
      </c>
      <c r="X413" s="207">
        <f>(IF(AND(W413&gt;=$E413,W413&lt;=$F413),0,IF(W413=0,0,IF(W413&lt;$C413,0,IF(W413&gt;$D413,2,IF(W413&gt;=$C413,1,IF(W413&lt;=$D413,1)))))))</f>
        <v>0</v>
      </c>
      <c r="Y413" s="206">
        <f>'Lab Results - U.S.'!P28</f>
        <v>0</v>
      </c>
      <c r="Z413" s="207">
        <f>(IF(AND(Y413&gt;=$E413,Y413&lt;=$F413),0,IF(Y413=0,0,IF(Y413&lt;$C413,0,IF(Y413&gt;$D413,2,IF(Y413&gt;=$C413,1,IF(Y413&lt;=$D413,1)))))))</f>
        <v>0</v>
      </c>
      <c r="AA413" s="206">
        <f>'Lab Results - U.S.'!Q28</f>
        <v>0</v>
      </c>
      <c r="AB413" s="207">
        <f>(IF(AND(AA413&gt;=$E413,AA413&lt;=$F413),0,IF(AA413=0,0,IF(AA413&lt;$C413,0,IF(AA413&gt;$D413,2,IF(AA413&gt;=$C413,1,IF(AA413&lt;=$D413,1)))))))</f>
        <v>0</v>
      </c>
      <c r="AC413" s="206">
        <f>'Lab Results - U.S.'!R28</f>
        <v>0</v>
      </c>
      <c r="AD413" s="227">
        <f>(IF(AND(AC413&gt;=$E413,AC413&lt;=$F413),0,IF(AC413=0,0,IF(AC413&lt;$C413,0,IF(AC413&gt;$D413,2,IF(AC413&gt;=$C413,1,IF(AC413&lt;=$D413,1)))))))</f>
        <v>0</v>
      </c>
    </row>
    <row r="414" spans="1:30" ht="15.75" customHeight="1" x14ac:dyDescent="0.2">
      <c r="A414" s="226" t="s">
        <v>2453</v>
      </c>
      <c r="B414" s="204" t="s">
        <v>2454</v>
      </c>
      <c r="C414" s="205">
        <v>40</v>
      </c>
      <c r="D414" s="205">
        <v>180</v>
      </c>
      <c r="E414" s="205">
        <v>85</v>
      </c>
      <c r="F414" s="205">
        <v>130</v>
      </c>
      <c r="G414" s="206">
        <f>'Lab Results - U.S.'!G32</f>
        <v>0</v>
      </c>
      <c r="H414" s="207">
        <f>(IF(AND(G414&gt;=$E414,G414&lt;=$F414),0,IF(G414=0,0,IF(G414&lt;$C414,0,IF(G414&gt;$D414,2,IF(G414&gt;=$C414,1,IF(G414&lt;=$D414,1)))))))</f>
        <v>0</v>
      </c>
      <c r="I414" s="206">
        <f>'Lab Results - U.S.'!H32</f>
        <v>0</v>
      </c>
      <c r="J414" s="207">
        <f>(IF(AND(I414&gt;=$E414,I414&lt;=$F414),0,IF(I414=0,0,IF(I414&lt;$C414,0,IF(I414&gt;$D414,2,IF(I414&gt;=$C414,1,IF(I414&lt;=$D414,1)))))))</f>
        <v>0</v>
      </c>
      <c r="K414" s="206">
        <f>'Lab Results - U.S.'!I32</f>
        <v>0</v>
      </c>
      <c r="L414" s="207">
        <f>(IF(AND(K414&gt;=$E414,K414&lt;=$F414),0,IF(K414=0,0,IF(K414&lt;$C414,0,IF(K414&gt;$D414,2,IF(K414&gt;=$C414,1,IF(K414&lt;=$D414,1)))))))</f>
        <v>0</v>
      </c>
      <c r="M414" s="206">
        <f>'Lab Results - U.S.'!J32</f>
        <v>0</v>
      </c>
      <c r="N414" s="207">
        <f>(IF(AND(M414&gt;=$E414,M414&lt;=$F414),0,IF(M414=0,0,IF(M414&lt;$C414,0,IF(M414&gt;$D414,2,IF(M414&gt;=$C414,1,IF(M414&lt;=$D414,1)))))))</f>
        <v>0</v>
      </c>
      <c r="O414" s="206">
        <f>'Lab Results - U.S.'!K32</f>
        <v>0</v>
      </c>
      <c r="P414" s="207">
        <f>(IF(AND(O414&gt;=$E414,O414&lt;=$F414),0,IF(O414=0,0,IF(O414&lt;$C414,0,IF(O414&gt;$D414,2,IF(O414&gt;=$C414,1,IF(O414&lt;=$D414,1)))))))</f>
        <v>0</v>
      </c>
      <c r="Q414" s="206">
        <f>'Lab Results - U.S.'!L32</f>
        <v>0</v>
      </c>
      <c r="R414" s="207">
        <f>(IF(AND(Q414&gt;=$E414,Q414&lt;=$F414),0,IF(Q414=0,0,IF(Q414&lt;$C414,0,IF(Q414&gt;$D414,2,IF(Q414&gt;=$C414,1,IF(Q414&lt;=$D414,1)))))))</f>
        <v>0</v>
      </c>
      <c r="S414" s="206">
        <f>'Lab Results - U.S.'!M32</f>
        <v>0</v>
      </c>
      <c r="T414" s="207">
        <f>(IF(AND(S414&gt;=$E414,S414&lt;=$F414),0,IF(S414=0,0,IF(S414&lt;$C414,0,IF(S414&gt;$D414,2,IF(S414&gt;=$C414,1,IF(S414&lt;=$D414,1)))))))</f>
        <v>0</v>
      </c>
      <c r="U414" s="206">
        <f>'Lab Results - U.S.'!N32</f>
        <v>0</v>
      </c>
      <c r="V414" s="207">
        <f>(IF(AND(U414&gt;=$E414,U414&lt;=$F414),0,IF(U414=0,0,IF(U414&lt;$C414,0,IF(U414&gt;$D414,2,IF(U414&gt;=$C414,1,IF(U414&lt;=$D414,1)))))))</f>
        <v>0</v>
      </c>
      <c r="W414" s="206">
        <f>'Lab Results - U.S.'!O32</f>
        <v>0</v>
      </c>
      <c r="X414" s="207">
        <f>(IF(AND(W414&gt;=$E414,W414&lt;=$F414),0,IF(W414=0,0,IF(W414&lt;$C414,0,IF(W414&gt;$D414,2,IF(W414&gt;=$C414,1,IF(W414&lt;=$D414,1)))))))</f>
        <v>0</v>
      </c>
      <c r="Y414" s="206">
        <f>'Lab Results - U.S.'!P32</f>
        <v>0</v>
      </c>
      <c r="Z414" s="207">
        <f>(IF(AND(Y414&gt;=$E414,Y414&lt;=$F414),0,IF(Y414=0,0,IF(Y414&lt;$C414,0,IF(Y414&gt;$D414,2,IF(Y414&gt;=$C414,1,IF(Y414&lt;=$D414,1)))))))</f>
        <v>0</v>
      </c>
      <c r="AA414" s="206">
        <f>'Lab Results - U.S.'!Q32</f>
        <v>0</v>
      </c>
      <c r="AB414" s="207">
        <f>(IF(AND(AA414&gt;=$E414,AA414&lt;=$F414),0,IF(AA414=0,0,IF(AA414&lt;$C414,0,IF(AA414&gt;$D414,2,IF(AA414&gt;=$C414,1,IF(AA414&lt;=$D414,1)))))))</f>
        <v>0</v>
      </c>
      <c r="AC414" s="206">
        <f>'Lab Results - U.S.'!R32</f>
        <v>0</v>
      </c>
      <c r="AD414" s="227">
        <f>(IF(AND(AC414&gt;=$E414,AC414&lt;=$F414),0,IF(AC414=0,0,IF(AC414&lt;$C414,0,IF(AC414&gt;$D414,2,IF(AC414&gt;=$C414,1,IF(AC414&lt;=$D414,1)))))))</f>
        <v>0</v>
      </c>
    </row>
    <row r="415" spans="1:30" ht="15.75" customHeight="1" x14ac:dyDescent="0.2">
      <c r="A415" s="222" t="s">
        <v>2455</v>
      </c>
      <c r="B415" s="198" t="s">
        <v>2456</v>
      </c>
      <c r="C415" s="199">
        <v>4</v>
      </c>
      <c r="D415" s="199">
        <v>10.5</v>
      </c>
      <c r="E415" s="199">
        <v>5</v>
      </c>
      <c r="F415" s="199">
        <v>8</v>
      </c>
      <c r="G415" s="200">
        <f>'Lab Results - U.S.'!G51</f>
        <v>0</v>
      </c>
      <c r="H415" s="200">
        <f>(IF(G415&gt;=$E415,0,IF(G415=0,0,IF(G415&lt;$C415,2,IF(G415&gt;=$C415,1,IF(G415&lt;=$D415,1))))))</f>
        <v>0</v>
      </c>
      <c r="I415" s="200">
        <f>'Lab Results - U.S.'!H51</f>
        <v>0</v>
      </c>
      <c r="J415" s="200">
        <f>(IF(I415&gt;=$E415,0,IF(I415=0,0,IF(I415&lt;$C415,2,IF(I415&gt;=$C415,1,IF(I415&lt;=$D415,1))))))</f>
        <v>0</v>
      </c>
      <c r="K415" s="200">
        <f>'Lab Results - U.S.'!I51</f>
        <v>0</v>
      </c>
      <c r="L415" s="200">
        <f>(IF(K415&gt;=$E415,0,IF(K415=0,0,IF(K415&lt;$C415,2,IF(K415&gt;=$C415,1,IF(K415&lt;=$D415,1))))))</f>
        <v>0</v>
      </c>
      <c r="M415" s="200">
        <f>'Lab Results - U.S.'!J51</f>
        <v>0</v>
      </c>
      <c r="N415" s="200">
        <f>(IF(M415&gt;=$E415,0,IF(M415=0,0,IF(M415&lt;$C415,2,IF(M415&gt;=$C415,1,IF(M415&lt;=$D415,1))))))</f>
        <v>0</v>
      </c>
      <c r="O415" s="200">
        <f>'Lab Results - U.S.'!K51</f>
        <v>0</v>
      </c>
      <c r="P415" s="200">
        <f>(IF(O415&gt;=$E415,0,IF(O415=0,0,IF(O415&lt;$C415,2,IF(O415&gt;=$C415,1,IF(O415&lt;=$D415,1))))))</f>
        <v>0</v>
      </c>
      <c r="Q415" s="200">
        <f>'Lab Results - U.S.'!L51</f>
        <v>0</v>
      </c>
      <c r="R415" s="200">
        <f>(IF(Q415&gt;=$E415,0,IF(Q415=0,0,IF(Q415&lt;$C415,2,IF(Q415&gt;=$C415,1,IF(Q415&lt;=$D415,1))))))</f>
        <v>0</v>
      </c>
      <c r="S415" s="200">
        <f>'Lab Results - U.S.'!M51</f>
        <v>0</v>
      </c>
      <c r="T415" s="200">
        <f>(IF(S415&gt;=$E415,0,IF(S415=0,0,IF(S415&lt;$C415,2,IF(S415&gt;=$C415,1,IF(S415&lt;=$D415,1))))))</f>
        <v>0</v>
      </c>
      <c r="U415" s="200">
        <f>'Lab Results - U.S.'!N51</f>
        <v>0</v>
      </c>
      <c r="V415" s="200">
        <f>(IF(U415&gt;=$E415,0,IF(U415=0,0,IF(U415&lt;$C415,2,IF(U415&gt;=$C415,1,IF(U415&lt;=$D415,1))))))</f>
        <v>0</v>
      </c>
      <c r="W415" s="200">
        <f>'Lab Results - U.S.'!O51</f>
        <v>0</v>
      </c>
      <c r="X415" s="200">
        <f>(IF(W415&gt;=$E415,0,IF(W415=0,0,IF(W415&lt;$C415,2,IF(W415&gt;=$C415,1,IF(W415&lt;=$D415,1))))))</f>
        <v>0</v>
      </c>
      <c r="Y415" s="200">
        <f>'Lab Results - U.S.'!P51</f>
        <v>0</v>
      </c>
      <c r="Z415" s="200">
        <f>(IF(Y415&gt;=$E415,0,IF(Y415=0,0,IF(Y415&lt;$C415,2,IF(Y415&gt;=$C415,1,IF(Y415&lt;=$D415,1))))))</f>
        <v>0</v>
      </c>
      <c r="AA415" s="200">
        <f>'Lab Results - U.S.'!Q51</f>
        <v>0</v>
      </c>
      <c r="AB415" s="200">
        <f>(IF(AA415&gt;=$E415,0,IF(AA415=0,0,IF(AA415&lt;$C415,2,IF(AA415&gt;=$C415,1,IF(AA415&lt;=$D415,1))))))</f>
        <v>0</v>
      </c>
      <c r="AC415" s="200">
        <f>'Lab Results - U.S.'!R51</f>
        <v>0</v>
      </c>
      <c r="AD415" s="223">
        <f>(IF(AC415&gt;=$E415,0,IF(AC415=0,0,IF(AC415&lt;$C415,2,IF(AC415&gt;=$C415,1,IF(AC415&lt;=$D415,1))))))</f>
        <v>0</v>
      </c>
    </row>
    <row r="416" spans="1:30" ht="15.75" customHeight="1" x14ac:dyDescent="0.2">
      <c r="A416" s="222" t="s">
        <v>2457</v>
      </c>
      <c r="B416" s="198" t="s">
        <v>2458</v>
      </c>
      <c r="C416" s="199">
        <v>3.9</v>
      </c>
      <c r="D416" s="199">
        <v>5.0999999999999996</v>
      </c>
      <c r="E416" s="199">
        <v>3.9</v>
      </c>
      <c r="F416" s="199">
        <v>4.5</v>
      </c>
      <c r="G416" s="200">
        <f>'Lab Results - U.S.'!G52</f>
        <v>0</v>
      </c>
      <c r="H416" s="200">
        <f>(IF(G416&gt;=$E416,0,IF(G416=0,0,IF(G416&lt;$C416,2,IF(G416&gt;=$C416,1,IF(G416&lt;=$D416,1))))))</f>
        <v>0</v>
      </c>
      <c r="I416" s="200">
        <f>'Lab Results - U.S.'!H52</f>
        <v>0</v>
      </c>
      <c r="J416" s="200">
        <f>(IF(I416&gt;=$E416,0,IF(I416=0,0,IF(I416&lt;$C416,2,IF(I416&gt;=$C416,1,IF(I416&lt;=$D416,1))))))</f>
        <v>0</v>
      </c>
      <c r="K416" s="200">
        <f>'Lab Results - U.S.'!I52</f>
        <v>0</v>
      </c>
      <c r="L416" s="200">
        <f>(IF(K416&gt;=$E416,0,IF(K416=0,0,IF(K416&lt;$C416,2,IF(K416&gt;=$C416,1,IF(K416&lt;=$D416,1))))))</f>
        <v>0</v>
      </c>
      <c r="M416" s="200">
        <f>'Lab Results - U.S.'!J52</f>
        <v>0</v>
      </c>
      <c r="N416" s="200">
        <f>(IF(M416&gt;=$E416,0,IF(M416=0,0,IF(M416&lt;$C416,2,IF(M416&gt;=$C416,1,IF(M416&lt;=$D416,1))))))</f>
        <v>0</v>
      </c>
      <c r="O416" s="200">
        <f>'Lab Results - U.S.'!K52</f>
        <v>0</v>
      </c>
      <c r="P416" s="200">
        <f>(IF(O416&gt;=$E416,0,IF(O416=0,0,IF(O416&lt;$C416,2,IF(O416&gt;=$C416,1,IF(O416&lt;=$D416,1))))))</f>
        <v>0</v>
      </c>
      <c r="Q416" s="200">
        <f>'Lab Results - U.S.'!L52</f>
        <v>0</v>
      </c>
      <c r="R416" s="200">
        <f>(IF(Q416&gt;=$E416,0,IF(Q416=0,0,IF(Q416&lt;$C416,2,IF(Q416&gt;=$C416,1,IF(Q416&lt;=$D416,1))))))</f>
        <v>0</v>
      </c>
      <c r="S416" s="200">
        <f>'Lab Results - U.S.'!M52</f>
        <v>0</v>
      </c>
      <c r="T416" s="200">
        <f>(IF(S416&gt;=$E416,0,IF(S416=0,0,IF(S416&lt;$C416,2,IF(S416&gt;=$C416,1,IF(S416&lt;=$D416,1))))))</f>
        <v>0</v>
      </c>
      <c r="U416" s="200">
        <f>'Lab Results - U.S.'!N52</f>
        <v>0</v>
      </c>
      <c r="V416" s="200">
        <f>(IF(U416&gt;=$E416,0,IF(U416=0,0,IF(U416&lt;$C416,2,IF(U416&gt;=$C416,1,IF(U416&lt;=$D416,1))))))</f>
        <v>0</v>
      </c>
      <c r="W416" s="200">
        <f>'Lab Results - U.S.'!O52</f>
        <v>0</v>
      </c>
      <c r="X416" s="200">
        <f>(IF(W416&gt;=$E416,0,IF(W416=0,0,IF(W416&lt;$C416,2,IF(W416&gt;=$C416,1,IF(W416&lt;=$D416,1))))))</f>
        <v>0</v>
      </c>
      <c r="Y416" s="200">
        <f>'Lab Results - U.S.'!P52</f>
        <v>0</v>
      </c>
      <c r="Z416" s="200">
        <f>(IF(Y416&gt;=$E416,0,IF(Y416=0,0,IF(Y416&lt;$C416,2,IF(Y416&gt;=$C416,1,IF(Y416&lt;=$D416,1))))))</f>
        <v>0</v>
      </c>
      <c r="AA416" s="200">
        <f>'Lab Results - U.S.'!Q52</f>
        <v>0</v>
      </c>
      <c r="AB416" s="200">
        <f>(IF(AA416&gt;=$E416,0,IF(AA416=0,0,IF(AA416&lt;$C416,2,IF(AA416&gt;=$C416,1,IF(AA416&lt;=$D416,1))))))</f>
        <v>0</v>
      </c>
      <c r="AC416" s="200">
        <f>'Lab Results - U.S.'!R52</f>
        <v>0</v>
      </c>
      <c r="AD416" s="223">
        <f>(IF(AC416&gt;=$E416,0,IF(AC416=0,0,IF(AC416&lt;$C416,2,IF(AC416&gt;=$C416,1,IF(AC416&lt;=$D416,1))))))</f>
        <v>0</v>
      </c>
    </row>
    <row r="417" spans="1:30" ht="15.75" customHeight="1" x14ac:dyDescent="0.2">
      <c r="A417" s="222" t="s">
        <v>2459</v>
      </c>
      <c r="B417" s="198" t="s">
        <v>2460</v>
      </c>
      <c r="C417" s="199">
        <v>3.9</v>
      </c>
      <c r="D417" s="199">
        <v>5.0999999999999996</v>
      </c>
      <c r="E417" s="199">
        <v>4.2</v>
      </c>
      <c r="F417" s="199">
        <v>4.9000000000000004</v>
      </c>
      <c r="G417" s="200">
        <f>'Lab Results - U.S.'!$G$53</f>
        <v>0</v>
      </c>
      <c r="H417" s="200">
        <f>(IF(G417&gt;=$E417,0,IF(G417=0,0,IF(G417&lt;$C417,2,IF(G417&gt;=$C417,1,IF(G417&lt;=$D417,1))))))</f>
        <v>0</v>
      </c>
      <c r="I417" s="200">
        <f>'Lab Results - U.S.'!$H$53</f>
        <v>0</v>
      </c>
      <c r="J417" s="200">
        <f>(IF(I417&gt;=$E417,0,IF(I417=0,0,IF(I417&lt;$C417,2,IF(I417&gt;=$C417,1,IF(I417&lt;=$D417,1))))))</f>
        <v>0</v>
      </c>
      <c r="K417" s="200">
        <f>'Lab Results - U.S.'!$I$53</f>
        <v>0</v>
      </c>
      <c r="L417" s="200">
        <f>(IF(K417&gt;=$E417,0,IF(K417=0,0,IF(K417&lt;$C417,2,IF(K417&gt;=$C417,1,IF(K417&lt;=$D417,1))))))</f>
        <v>0</v>
      </c>
      <c r="M417" s="200">
        <f>'Lab Results - U.S.'!$J$53</f>
        <v>0</v>
      </c>
      <c r="N417" s="200">
        <f>(IF(M417&gt;=$E417,0,IF(M417=0,0,IF(M417&lt;$C417,2,IF(M417&gt;=$C417,1,IF(M417&lt;=$D417,1))))))</f>
        <v>0</v>
      </c>
      <c r="O417" s="200">
        <f>'Lab Results - U.S.'!$K$53</f>
        <v>0</v>
      </c>
      <c r="P417" s="200">
        <f>(IF(O417&gt;=$E417,0,IF(O417=0,0,IF(O417&lt;$C417,2,IF(O417&gt;=$C417,1,IF(O417&lt;=$D417,1))))))</f>
        <v>0</v>
      </c>
      <c r="Q417" s="200">
        <f>'Lab Results - U.S.'!$L$53</f>
        <v>0</v>
      </c>
      <c r="R417" s="200">
        <f>(IF(Q417&gt;=$E417,0,IF(Q417=0,0,IF(Q417&lt;$C417,2,IF(Q417&gt;=$C417,1,IF(Q417&lt;=$D417,1))))))</f>
        <v>0</v>
      </c>
      <c r="S417" s="200">
        <f>'Lab Results - U.S.'!$M$53</f>
        <v>0</v>
      </c>
      <c r="T417" s="200">
        <f>(IF(S417&gt;=$E417,0,IF(S417=0,0,IF(S417&lt;$C417,2,IF(S417&gt;=$C417,1,IF(S417&lt;=$D417,1))))))</f>
        <v>0</v>
      </c>
      <c r="U417" s="200">
        <f>'Lab Results - U.S.'!$N$53</f>
        <v>0</v>
      </c>
      <c r="V417" s="200">
        <f>(IF(U417&gt;=$E417,0,IF(U417=0,0,IF(U417&lt;$C417,2,IF(U417&gt;=$C417,1,IF(U417&lt;=$D417,1))))))</f>
        <v>0</v>
      </c>
      <c r="W417" s="200">
        <f>'Lab Results - U.S.'!$O$53</f>
        <v>0</v>
      </c>
      <c r="X417" s="200">
        <f>(IF(W417&gt;=$E417,0,IF(W417=0,0,IF(W417&lt;$C417,2,IF(W417&gt;=$C417,1,IF(W417&lt;=$D417,1))))))</f>
        <v>0</v>
      </c>
      <c r="Y417" s="200">
        <f>'Lab Results - U.S.'!$P$53</f>
        <v>0</v>
      </c>
      <c r="Z417" s="200">
        <f>(IF(Y417&gt;=$E417,0,IF(Y417=0,0,IF(Y417&lt;$C417,2,IF(Y417&gt;=$C417,1,IF(Y417&lt;=$D417,1))))))</f>
        <v>0</v>
      </c>
      <c r="AA417" s="200">
        <f>'Lab Results - U.S.'!$Q$53</f>
        <v>0</v>
      </c>
      <c r="AB417" s="200">
        <f>(IF(AA417&gt;=$E417,0,IF(AA417=0,0,IF(AA417&lt;$C417,2,IF(AA417&gt;=$C417,1,IF(AA417&lt;=$D417,1))))))</f>
        <v>0</v>
      </c>
      <c r="AC417" s="200">
        <f>'Lab Results - U.S.'!$R$53</f>
        <v>0</v>
      </c>
      <c r="AD417" s="228">
        <f>(IF(AC417&gt;=$E417,0,IF(AC417=0,0,IF(AC417&lt;$C417,2,IF(AC417&gt;=$C417,1,IF(AC417&lt;=$D417,1))))))</f>
        <v>0</v>
      </c>
    </row>
    <row r="418" spans="1:30" ht="15.75" customHeight="1" x14ac:dyDescent="0.2">
      <c r="A418" s="226" t="s">
        <v>2461</v>
      </c>
      <c r="B418" s="204" t="s">
        <v>2462</v>
      </c>
      <c r="C418" s="205">
        <v>82</v>
      </c>
      <c r="D418" s="205">
        <v>103</v>
      </c>
      <c r="E418" s="205">
        <v>85</v>
      </c>
      <c r="F418" s="205">
        <v>92</v>
      </c>
      <c r="G418" s="206">
        <f>'Lab Results - U.S.'!G58</f>
        <v>0</v>
      </c>
      <c r="H418" s="207">
        <f>(IF(AND(G418&gt;=$E418,G418&lt;=$F418),0,IF(G418=0,0,IF(G418&lt;$C418,0,IF(G418&gt;$D418,2,IF(G418&gt;=$C418,1,IF(G418&lt;=$D418,1)))))))</f>
        <v>0</v>
      </c>
      <c r="I418" s="206">
        <f>'Lab Results - U.S.'!H58</f>
        <v>0</v>
      </c>
      <c r="J418" s="207">
        <f>(IF(AND(I418&gt;=$E418,I418&lt;=$F418),0,IF(I418=0,0,IF(I418&lt;$C418,0,IF(I418&gt;$D418,2,IF(I418&gt;=$C418,1,IF(I418&lt;=$D418,1)))))))</f>
        <v>0</v>
      </c>
      <c r="K418" s="206">
        <f>'Lab Results - U.S.'!I58</f>
        <v>0</v>
      </c>
      <c r="L418" s="207">
        <f>(IF(AND(K418&gt;=$E418,K418&lt;=$F418),0,IF(K418=0,0,IF(K418&lt;$C418,0,IF(K418&gt;$D418,2,IF(K418&gt;=$C418,1,IF(K418&lt;=$D418,1)))))))</f>
        <v>0</v>
      </c>
      <c r="M418" s="206">
        <f>'Lab Results - U.S.'!J58</f>
        <v>0</v>
      </c>
      <c r="N418" s="207">
        <f>(IF(AND(M418&gt;=$E418,M418&lt;=$F418),0,IF(M418=0,0,IF(M418&lt;$C418,0,IF(M418&gt;$D418,2,IF(M418&gt;=$C418,1,IF(M418&lt;=$D418,1)))))))</f>
        <v>0</v>
      </c>
      <c r="O418" s="206">
        <f>'Lab Results - U.S.'!K58</f>
        <v>0</v>
      </c>
      <c r="P418" s="207">
        <f>(IF(AND(O418&gt;=$E418,O418&lt;=$F418),0,IF(O418=0,0,IF(O418&lt;$C418,0,IF(O418&gt;$D418,2,IF(O418&gt;=$C418,1,IF(O418&lt;=$D418,1)))))))</f>
        <v>0</v>
      </c>
      <c r="Q418" s="206">
        <f>'Lab Results - U.S.'!L58</f>
        <v>0</v>
      </c>
      <c r="R418" s="207">
        <f>(IF(AND(Q418&gt;=$E418,Q418&lt;=$F418),0,IF(Q418=0,0,IF(Q418&lt;$C418,0,IF(Q418&gt;$D418,2,IF(Q418&gt;=$C418,1,IF(Q418&lt;=$D418,1)))))))</f>
        <v>0</v>
      </c>
      <c r="S418" s="206">
        <f>'Lab Results - U.S.'!M58</f>
        <v>0</v>
      </c>
      <c r="T418" s="207">
        <f>(IF(AND(S418&gt;=$E418,S418&lt;=$F418),0,IF(S418=0,0,IF(S418&lt;$C418,0,IF(S418&gt;$D418,2,IF(S418&gt;=$C418,1,IF(S418&lt;=$D418,1)))))))</f>
        <v>0</v>
      </c>
      <c r="U418" s="206">
        <f>'Lab Results - U.S.'!N58</f>
        <v>0</v>
      </c>
      <c r="V418" s="207">
        <f>(IF(AND(U418&gt;=$E418,U418&lt;=$F418),0,IF(U418=0,0,IF(U418&lt;$C418,0,IF(U418&gt;$D418,2,IF(U418&gt;=$C418,1,IF(U418&lt;=$D418,1)))))))</f>
        <v>0</v>
      </c>
      <c r="W418" s="206">
        <f>'Lab Results - U.S.'!O58</f>
        <v>0</v>
      </c>
      <c r="X418" s="207">
        <f>(IF(AND(W418&gt;=$E418,W418&lt;=$F418),0,IF(W418=0,0,IF(W418&lt;$C418,0,IF(W418&gt;$D418,2,IF(W418&gt;=$C418,1,IF(W418&lt;=$D418,1)))))))</f>
        <v>0</v>
      </c>
      <c r="Y418" s="206">
        <f>'Lab Results - U.S.'!P58</f>
        <v>0</v>
      </c>
      <c r="Z418" s="207">
        <f>(IF(AND(Y418&gt;=$E418,Y418&lt;=$F418),0,IF(Y418=0,0,IF(Y418&lt;$C418,0,IF(Y418&gt;$D418,2,IF(Y418&gt;=$C418,1,IF(Y418&lt;=$D418,1)))))))</f>
        <v>0</v>
      </c>
      <c r="AA418" s="206">
        <f>'Lab Results - U.S.'!Q58</f>
        <v>0</v>
      </c>
      <c r="AB418" s="207">
        <f>(IF(AND(AA418&gt;=$E418,AA418&lt;=$F418),0,IF(AA418=0,0,IF(AA418&lt;$C418,0,IF(AA418&gt;$D418,2,IF(AA418&gt;=$C418,1,IF(AA418&lt;=$D418,1)))))))</f>
        <v>0</v>
      </c>
      <c r="AC418" s="206">
        <f>'Lab Results - U.S.'!R58</f>
        <v>0</v>
      </c>
      <c r="AD418" s="227">
        <f>(IF(AND(AC418&gt;=$E418,AC418&lt;=$F418),0,IF(AC418=0,0,IF(AC418&lt;$C418,0,IF(AC418&gt;$D418,2,IF(AC418&gt;=$C418,1,IF(AC418&lt;=$D418,1)))))))</f>
        <v>0</v>
      </c>
    </row>
    <row r="419" spans="1:30" ht="15.75" customHeight="1" x14ac:dyDescent="0.2">
      <c r="A419" s="226" t="s">
        <v>2463</v>
      </c>
      <c r="B419" s="204" t="s">
        <v>2464</v>
      </c>
      <c r="C419" s="205">
        <v>27</v>
      </c>
      <c r="D419" s="205">
        <v>34</v>
      </c>
      <c r="E419" s="205">
        <v>27</v>
      </c>
      <c r="F419" s="205">
        <v>32</v>
      </c>
      <c r="G419" s="206">
        <f>'Lab Results - U.S.'!G59</f>
        <v>0</v>
      </c>
      <c r="H419" s="207">
        <f>(IF(AND(G419&gt;=$E419,G419&lt;=$F419),0,IF(G419=0,0,IF(G419&lt;$C419,0,IF(G419&gt;$D419,2,IF(G419&gt;=$C419,1,IF(G419&lt;=$D419,1)))))))</f>
        <v>0</v>
      </c>
      <c r="I419" s="206">
        <f>'Lab Results - U.S.'!H59</f>
        <v>0</v>
      </c>
      <c r="J419" s="207">
        <f>(IF(AND(I419&gt;=$E419,I419&lt;=$F419),0,IF(I419=0,0,IF(I419&lt;$C419,0,IF(I419&gt;$D419,2,IF(I419&gt;=$C419,1,IF(I419&lt;=$D419,1)))))))</f>
        <v>0</v>
      </c>
      <c r="K419" s="206">
        <f>'Lab Results - U.S.'!I59</f>
        <v>0</v>
      </c>
      <c r="L419" s="207">
        <f>(IF(AND(K419&gt;=$E419,K419&lt;=$F419),0,IF(K419=0,0,IF(K419&lt;$C419,0,IF(K419&gt;$D419,2,IF(K419&gt;=$C419,1,IF(K419&lt;=$D419,1)))))))</f>
        <v>0</v>
      </c>
      <c r="M419" s="206">
        <f>'Lab Results - U.S.'!J59</f>
        <v>0</v>
      </c>
      <c r="N419" s="207">
        <f>(IF(AND(M419&gt;=$E419,M419&lt;=$F419),0,IF(M419=0,0,IF(M419&lt;$C419,0,IF(M419&gt;$D419,2,IF(M419&gt;=$C419,1,IF(M419&lt;=$D419,1)))))))</f>
        <v>0</v>
      </c>
      <c r="O419" s="206">
        <f>'Lab Results - U.S.'!K59</f>
        <v>0</v>
      </c>
      <c r="P419" s="207">
        <f>(IF(AND(O419&gt;=$E419,O419&lt;=$F419),0,IF(O419=0,0,IF(O419&lt;$C419,0,IF(O419&gt;$D419,2,IF(O419&gt;=$C419,1,IF(O419&lt;=$D419,1)))))))</f>
        <v>0</v>
      </c>
      <c r="Q419" s="206">
        <f>'Lab Results - U.S.'!L59</f>
        <v>0</v>
      </c>
      <c r="R419" s="207">
        <f>(IF(AND(Q419&gt;=$E419,Q419&lt;=$F419),0,IF(Q419=0,0,IF(Q419&lt;$C419,0,IF(Q419&gt;$D419,2,IF(Q419&gt;=$C419,1,IF(Q419&lt;=$D419,1)))))))</f>
        <v>0</v>
      </c>
      <c r="S419" s="206">
        <f>'Lab Results - U.S.'!M59</f>
        <v>0</v>
      </c>
      <c r="T419" s="207">
        <f>(IF(AND(S419&gt;=$E419,S419&lt;=$F419),0,IF(S419=0,0,IF(S419&lt;$C419,0,IF(S419&gt;$D419,2,IF(S419&gt;=$C419,1,IF(S419&lt;=$D419,1)))))))</f>
        <v>0</v>
      </c>
      <c r="U419" s="206">
        <f>'Lab Results - U.S.'!N59</f>
        <v>0</v>
      </c>
      <c r="V419" s="207">
        <f>(IF(AND(U419&gt;=$E419,U419&lt;=$F419),0,IF(U419=0,0,IF(U419&lt;$C419,0,IF(U419&gt;$D419,2,IF(U419&gt;=$C419,1,IF(U419&lt;=$D419,1)))))))</f>
        <v>0</v>
      </c>
      <c r="W419" s="206">
        <f>'Lab Results - U.S.'!O59</f>
        <v>0</v>
      </c>
      <c r="X419" s="207">
        <f>(IF(AND(W419&gt;=$E419,W419&lt;=$F419),0,IF(W419=0,0,IF(W419&lt;$C419,0,IF(W419&gt;$D419,2,IF(W419&gt;=$C419,1,IF(W419&lt;=$D419,1)))))))</f>
        <v>0</v>
      </c>
      <c r="Y419" s="206">
        <f>'Lab Results - U.S.'!P59</f>
        <v>0</v>
      </c>
      <c r="Z419" s="207">
        <f>(IF(AND(Y419&gt;=$E419,Y419&lt;=$F419),0,IF(Y419=0,0,IF(Y419&lt;$C419,0,IF(Y419&gt;$D419,2,IF(Y419&gt;=$C419,1,IF(Y419&lt;=$D419,1)))))))</f>
        <v>0</v>
      </c>
      <c r="AA419" s="206">
        <f>'Lab Results - U.S.'!Q59</f>
        <v>0</v>
      </c>
      <c r="AB419" s="207">
        <f>(IF(AND(AA419&gt;=$E419,AA419&lt;=$F419),0,IF(AA419=0,0,IF(AA419&lt;$C419,0,IF(AA419&gt;$D419,2,IF(AA419&gt;=$C419,1,IF(AA419&lt;=$D419,1)))))))</f>
        <v>0</v>
      </c>
      <c r="AC419" s="206">
        <f>'Lab Results - U.S.'!R59</f>
        <v>0</v>
      </c>
      <c r="AD419" s="227">
        <f>(IF(AND(AC419&gt;=$E419,AC419&lt;=$F419),0,IF(AC419=0,0,IF(AC419&lt;$C419,0,IF(AC419&gt;$D419,2,IF(AC419&gt;=$C419,1,IF(AC419&lt;=$D419,1)))))))</f>
        <v>0</v>
      </c>
    </row>
    <row r="420" spans="1:30" ht="15.75" customHeight="1" x14ac:dyDescent="0.2">
      <c r="A420" s="226" t="s">
        <v>2465</v>
      </c>
      <c r="B420" s="204" t="s">
        <v>2466</v>
      </c>
      <c r="C420" s="205">
        <v>30.9</v>
      </c>
      <c r="D420" s="205">
        <v>35.4</v>
      </c>
      <c r="E420" s="205">
        <v>32</v>
      </c>
      <c r="F420" s="205">
        <v>35</v>
      </c>
      <c r="G420" s="206">
        <f>'Lab Results - U.S.'!G60</f>
        <v>0</v>
      </c>
      <c r="H420" s="207">
        <f>(IF(AND(G420&gt;=$E420,G420&lt;=$F420),0,IF(G420=0,0,IF(G420&lt;$C420,0,IF(G420&gt;$D420,2,IF(G420&gt;=$C420,1,IF(G420&lt;=$D420,1)))))))</f>
        <v>0</v>
      </c>
      <c r="I420" s="206">
        <f>'Lab Results - U.S.'!H60</f>
        <v>0</v>
      </c>
      <c r="J420" s="207">
        <f>(IF(AND(I420&gt;=$E420,I420&lt;=$F420),0,IF(I420=0,0,IF(I420&lt;$C420,0,IF(I420&gt;$D420,2,IF(I420&gt;=$C420,1,IF(I420&lt;=$D420,1)))))))</f>
        <v>0</v>
      </c>
      <c r="K420" s="206">
        <f>'Lab Results - U.S.'!I60</f>
        <v>0</v>
      </c>
      <c r="L420" s="207">
        <f>(IF(AND(K420&gt;=$E420,K420&lt;=$F420),0,IF(K420=0,0,IF(K420&lt;$C420,0,IF(K420&gt;$D420,2,IF(K420&gt;=$C420,1,IF(K420&lt;=$D420,1)))))))</f>
        <v>0</v>
      </c>
      <c r="M420" s="206">
        <f>'Lab Results - U.S.'!J60</f>
        <v>0</v>
      </c>
      <c r="N420" s="207">
        <f>(IF(AND(M420&gt;=$E420,M420&lt;=$F420),0,IF(M420=0,0,IF(M420&lt;$C420,0,IF(M420&gt;$D420,2,IF(M420&gt;=$C420,1,IF(M420&lt;=$D420,1)))))))</f>
        <v>0</v>
      </c>
      <c r="O420" s="206">
        <f>'Lab Results - U.S.'!K60</f>
        <v>0</v>
      </c>
      <c r="P420" s="207">
        <f>(IF(AND(O420&gt;=$E420,O420&lt;=$F420),0,IF(O420=0,0,IF(O420&lt;$C420,0,IF(O420&gt;$D420,2,IF(O420&gt;=$C420,1,IF(O420&lt;=$D420,1)))))))</f>
        <v>0</v>
      </c>
      <c r="Q420" s="206">
        <f>'Lab Results - U.S.'!L60</f>
        <v>0</v>
      </c>
      <c r="R420" s="207">
        <f>(IF(AND(Q420&gt;=$E420,Q420&lt;=$F420),0,IF(Q420=0,0,IF(Q420&lt;$C420,0,IF(Q420&gt;$D420,2,IF(Q420&gt;=$C420,1,IF(Q420&lt;=$D420,1)))))))</f>
        <v>0</v>
      </c>
      <c r="S420" s="206">
        <f>'Lab Results - U.S.'!M60</f>
        <v>0</v>
      </c>
      <c r="T420" s="207">
        <f>(IF(AND(S420&gt;=$E420,S420&lt;=$F420),0,IF(S420=0,0,IF(S420&lt;$C420,0,IF(S420&gt;$D420,2,IF(S420&gt;=$C420,1,IF(S420&lt;=$D420,1)))))))</f>
        <v>0</v>
      </c>
      <c r="U420" s="206">
        <f>'Lab Results - U.S.'!N60</f>
        <v>0</v>
      </c>
      <c r="V420" s="207">
        <f>(IF(AND(U420&gt;=$E420,U420&lt;=$F420),0,IF(U420=0,0,IF(U420&lt;$C420,0,IF(U420&gt;$D420,2,IF(U420&gt;=$C420,1,IF(U420&lt;=$D420,1)))))))</f>
        <v>0</v>
      </c>
      <c r="W420" s="206">
        <f>'Lab Results - U.S.'!O60</f>
        <v>0</v>
      </c>
      <c r="X420" s="207">
        <f>(IF(AND(W420&gt;=$E420,W420&lt;=$F420),0,IF(W420=0,0,IF(W420&lt;$C420,0,IF(W420&gt;$D420,2,IF(W420&gt;=$C420,1,IF(W420&lt;=$D420,1)))))))</f>
        <v>0</v>
      </c>
      <c r="Y420" s="206">
        <f>'Lab Results - U.S.'!P60</f>
        <v>0</v>
      </c>
      <c r="Z420" s="207">
        <f>(IF(AND(Y420&gt;=$E420,Y420&lt;=$F420),0,IF(Y420=0,0,IF(Y420&lt;$C420,0,IF(Y420&gt;$D420,2,IF(Y420&gt;=$C420,1,IF(Y420&lt;=$D420,1)))))))</f>
        <v>0</v>
      </c>
      <c r="AA420" s="206">
        <f>'Lab Results - U.S.'!Q60</f>
        <v>0</v>
      </c>
      <c r="AB420" s="207">
        <f>(IF(AND(AA420&gt;=$E420,AA420&lt;=$F420),0,IF(AA420=0,0,IF(AA420&lt;$C420,0,IF(AA420&gt;$D420,2,IF(AA420&gt;=$C420,1,IF(AA420&lt;=$D420,1)))))))</f>
        <v>0</v>
      </c>
      <c r="AC420" s="206">
        <f>'Lab Results - U.S.'!R60</f>
        <v>0</v>
      </c>
      <c r="AD420" s="227">
        <f>(IF(AND(AC420&gt;=$E420,AC420&lt;=$F420),0,IF(AC420=0,0,IF(AC420&lt;$C420,0,IF(AC420&gt;$D420,2,IF(AC420&gt;=$C420,1,IF(AC420&lt;=$D420,1)))))))</f>
        <v>0</v>
      </c>
    </row>
    <row r="421" spans="1:30" ht="15.75" customHeight="1" x14ac:dyDescent="0.2">
      <c r="A421" s="226" t="s">
        <v>2467</v>
      </c>
      <c r="B421" s="204" t="s">
        <v>2468</v>
      </c>
      <c r="C421" s="205">
        <v>10.8</v>
      </c>
      <c r="D421" s="205">
        <v>14.8</v>
      </c>
      <c r="E421" s="205">
        <v>0</v>
      </c>
      <c r="F421" s="205">
        <v>13</v>
      </c>
      <c r="G421" s="206">
        <f>'Lab Results - U.S.'!G61</f>
        <v>0</v>
      </c>
      <c r="H421" s="207">
        <f>(IF(AND(G421&gt;=$E421,G421&lt;=$F421),0,IF(G421=0,0,IF(G421&lt;$C421,0,IF(G421&gt;$D421,2,IF(G421&gt;=$C421,1,IF(G421&lt;=$D421,1)))))))</f>
        <v>0</v>
      </c>
      <c r="I421" s="206">
        <f>'Lab Results - U.S.'!H61</f>
        <v>0</v>
      </c>
      <c r="J421" s="207">
        <f>(IF(AND(I421&gt;=$E421,I421&lt;=$F421),0,IF(I421=0,0,IF(I421&lt;$C421,0,IF(I421&gt;$D421,2,IF(I421&gt;=$C421,1,IF(I421&lt;=$D421,1)))))))</f>
        <v>0</v>
      </c>
      <c r="K421" s="206">
        <f>'Lab Results - U.S.'!I61</f>
        <v>0</v>
      </c>
      <c r="L421" s="207">
        <f>(IF(AND(K421&gt;=$E421,K421&lt;=$F421),0,IF(K421=0,0,IF(K421&lt;$C421,0,IF(K421&gt;$D421,2,IF(K421&gt;=$C421,1,IF(K421&lt;=$D421,1)))))))</f>
        <v>0</v>
      </c>
      <c r="M421" s="206">
        <f>'Lab Results - U.S.'!J61</f>
        <v>0</v>
      </c>
      <c r="N421" s="207">
        <f>(IF(AND(M421&gt;=$E421,M421&lt;=$F421),0,IF(M421=0,0,IF(M421&lt;$C421,0,IF(M421&gt;$D421,2,IF(M421&gt;=$C421,1,IF(M421&lt;=$D421,1)))))))</f>
        <v>0</v>
      </c>
      <c r="O421" s="206">
        <f>'Lab Results - U.S.'!K61</f>
        <v>0</v>
      </c>
      <c r="P421" s="207">
        <f>(IF(AND(O421&gt;=$E421,O421&lt;=$F421),0,IF(O421=0,0,IF(O421&lt;$C421,0,IF(O421&gt;$D421,2,IF(O421&gt;=$C421,1,IF(O421&lt;=$D421,1)))))))</f>
        <v>0</v>
      </c>
      <c r="Q421" s="206">
        <f>'Lab Results - U.S.'!L61</f>
        <v>0</v>
      </c>
      <c r="R421" s="207">
        <f>(IF(AND(Q421&gt;=$E421,Q421&lt;=$F421),0,IF(Q421=0,0,IF(Q421&lt;$C421,0,IF(Q421&gt;$D421,2,IF(Q421&gt;=$C421,1,IF(Q421&lt;=$D421,1)))))))</f>
        <v>0</v>
      </c>
      <c r="S421" s="206">
        <f>'Lab Results - U.S.'!M61</f>
        <v>0</v>
      </c>
      <c r="T421" s="207">
        <f>(IF(AND(S421&gt;=$E421,S421&lt;=$F421),0,IF(S421=0,0,IF(S421&lt;$C421,0,IF(S421&gt;$D421,2,IF(S421&gt;=$C421,1,IF(S421&lt;=$D421,1)))))))</f>
        <v>0</v>
      </c>
      <c r="U421" s="206">
        <f>'Lab Results - U.S.'!N61</f>
        <v>0</v>
      </c>
      <c r="V421" s="207">
        <f>(IF(AND(U421&gt;=$E421,U421&lt;=$F421),0,IF(U421=0,0,IF(U421&lt;$C421,0,IF(U421&gt;$D421,2,IF(U421&gt;=$C421,1,IF(U421&lt;=$D421,1)))))))</f>
        <v>0</v>
      </c>
      <c r="W421" s="206">
        <f>'Lab Results - U.S.'!O61</f>
        <v>0</v>
      </c>
      <c r="X421" s="207">
        <f>(IF(AND(W421&gt;=$E421,W421&lt;=$F421),0,IF(W421=0,0,IF(W421&lt;$C421,0,IF(W421&gt;$D421,2,IF(W421&gt;=$C421,1,IF(W421&lt;=$D421,1)))))))</f>
        <v>0</v>
      </c>
      <c r="Y421" s="206">
        <f>'Lab Results - U.S.'!P61</f>
        <v>0</v>
      </c>
      <c r="Z421" s="207">
        <f>(IF(AND(Y421&gt;=$E421,Y421&lt;=$F421),0,IF(Y421=0,0,IF(Y421&lt;$C421,0,IF(Y421&gt;$D421,2,IF(Y421&gt;=$C421,1,IF(Y421&lt;=$D421,1)))))))</f>
        <v>0</v>
      </c>
      <c r="AA421" s="206">
        <f>'Lab Results - U.S.'!Q61</f>
        <v>0</v>
      </c>
      <c r="AB421" s="207">
        <f>(IF(AND(AA421&gt;=$E421,AA421&lt;=$F421),0,IF(AA421=0,0,IF(AA421&lt;$C421,0,IF(AA421&gt;$D421,2,IF(AA421&gt;=$C421,1,IF(AA421&lt;=$D421,1)))))))</f>
        <v>0</v>
      </c>
      <c r="AC421" s="206">
        <f>'Lab Results - U.S.'!R61</f>
        <v>0</v>
      </c>
      <c r="AD421" s="227">
        <f>(IF(AND(AC421&gt;=$E421,AC421&lt;=$F421),0,IF(AC421=0,0,IF(AC421&lt;$C421,0,IF(AC421&gt;$D421,2,IF(AC421&gt;=$C421,1,IF(AC421&lt;=$D421,1)))))))</f>
        <v>0</v>
      </c>
    </row>
    <row r="422" spans="1:30" ht="16.5" customHeight="1" x14ac:dyDescent="0.2">
      <c r="A422" s="222" t="s">
        <v>2469</v>
      </c>
      <c r="B422" s="208" t="s">
        <v>2470</v>
      </c>
      <c r="C422" s="199">
        <v>5.4</v>
      </c>
      <c r="D422" s="199" t="s">
        <v>2471</v>
      </c>
      <c r="E422" s="199">
        <v>5.4</v>
      </c>
      <c r="F422" s="199" t="s">
        <v>2472</v>
      </c>
      <c r="G422" s="200">
        <f>'Lab Results - U.S.'!G95</f>
        <v>0</v>
      </c>
      <c r="H422" s="200">
        <f>(IF(G422&gt;=$E422,0,IF(G422=0,0,IF(G422&lt;$C422,2,IF(G422&gt;=$C422,1,IF(G422&lt;=$D422,1))))))</f>
        <v>0</v>
      </c>
      <c r="I422" s="200">
        <f>'Lab Results - U.S.'!H95</f>
        <v>0</v>
      </c>
      <c r="J422" s="200">
        <f>(IF(I422&gt;=$E422,0,IF(I422=0,0,IF(I422&lt;$C422,2,IF(I422&gt;=$C422,1,IF(I422&lt;=$D422,1))))))</f>
        <v>0</v>
      </c>
      <c r="K422" s="200">
        <f>'Lab Results - U.S.'!I95</f>
        <v>0</v>
      </c>
      <c r="L422" s="200">
        <f>(IF(K422&gt;=$E422,0,IF(K422=0,0,IF(K422&lt;$C422,2,IF(K422&gt;=$C422,1,IF(K422&lt;=$D422,1))))))</f>
        <v>0</v>
      </c>
      <c r="M422" s="200">
        <f>'Lab Results - U.S.'!J95</f>
        <v>0</v>
      </c>
      <c r="N422" s="200">
        <f>(IF(M422&gt;=$E422,0,IF(M422=0,0,IF(M422&lt;$C422,2,IF(M422&gt;=$C422,1,IF(M422&lt;=$D422,1))))))</f>
        <v>0</v>
      </c>
      <c r="O422" s="200">
        <f>'Lab Results - U.S.'!K95</f>
        <v>0</v>
      </c>
      <c r="P422" s="200">
        <f>(IF(O422&gt;=$E422,0,IF(O422=0,0,IF(O422&lt;$C422,2,IF(O422&gt;=$C422,1,IF(O422&lt;=$D422,1))))))</f>
        <v>0</v>
      </c>
      <c r="Q422" s="200">
        <f>'Lab Results - U.S.'!L95</f>
        <v>0</v>
      </c>
      <c r="R422" s="200">
        <f>(IF(Q422&gt;=$E422,0,IF(Q422=0,0,IF(Q422&lt;$C422,2,IF(Q422&gt;=$C422,1,IF(Q422&lt;=$D422,1))))))</f>
        <v>0</v>
      </c>
      <c r="S422" s="200">
        <f>'Lab Results - U.S.'!M95</f>
        <v>0</v>
      </c>
      <c r="T422" s="200">
        <f>(IF(S422&gt;=$E422,0,IF(S422=0,0,IF(S422&lt;$C422,2,IF(S422&gt;=$C422,1,IF(S422&lt;=$D422,1))))))</f>
        <v>0</v>
      </c>
      <c r="U422" s="200">
        <f>'Lab Results - U.S.'!N95</f>
        <v>0</v>
      </c>
      <c r="V422" s="200">
        <f>(IF(U422&gt;=$E422,0,IF(U422=0,0,IF(U422&lt;$C422,2,IF(U422&gt;=$C422,1,IF(U422&lt;=$D422,1))))))</f>
        <v>0</v>
      </c>
      <c r="W422" s="200">
        <f>'Lab Results - U.S.'!O95</f>
        <v>0</v>
      </c>
      <c r="X422" s="200">
        <f>(IF(W422&gt;=$E422,0,IF(W422=0,0,IF(W422&lt;$C422,2,IF(W422&gt;=$C422,1,IF(W422&lt;=$D422,1))))))</f>
        <v>0</v>
      </c>
      <c r="Y422" s="200">
        <f>'Lab Results - U.S.'!P95</f>
        <v>0</v>
      </c>
      <c r="Z422" s="200">
        <f>(IF(Y422&gt;=$E422,0,IF(Y422=0,0,IF(Y422&lt;$C422,2,IF(Y422&gt;=$C422,1,IF(Y422&lt;=$D422,1))))))</f>
        <v>0</v>
      </c>
      <c r="AA422" s="200">
        <f>'Lab Results - U.S.'!Q95</f>
        <v>0</v>
      </c>
      <c r="AB422" s="200">
        <f>(IF(AA422&gt;=$E422,0,IF(AA422=0,0,IF(AA422&lt;$C422,2,IF(AA422&gt;=$C422,1,IF(AA422&lt;=$D422,1))))))</f>
        <v>0</v>
      </c>
      <c r="AC422" s="200">
        <f>'Lab Results - U.S.'!R95</f>
        <v>0</v>
      </c>
      <c r="AD422" s="223">
        <f>(IF(AC422&gt;=$E422,0,IF(AC422=0,0,IF(AC422&lt;$C422,2,IF(AC422&gt;=$C422,1,IF(AC422&lt;=$D422,1))))))</f>
        <v>0</v>
      </c>
    </row>
    <row r="423" spans="1:30" ht="15" customHeight="1" x14ac:dyDescent="0.2">
      <c r="A423" s="676" t="s">
        <v>2473</v>
      </c>
      <c r="B423" s="541"/>
      <c r="C423" s="541"/>
      <c r="D423" s="541"/>
      <c r="E423" s="541"/>
      <c r="F423" s="541"/>
      <c r="G423" s="145"/>
      <c r="H423" s="145">
        <f>SUM(H413:H422)/(COUNT(H413:H422)*2)*100</f>
        <v>0</v>
      </c>
      <c r="I423" s="145"/>
      <c r="J423" s="145">
        <f>SUM(J413:J422)/(COUNT(J413:J422)*2)*100</f>
        <v>0</v>
      </c>
      <c r="K423" s="145"/>
      <c r="L423" s="145">
        <f>SUM(L413:L422)/(COUNT(L413:L422)*2)*100</f>
        <v>0</v>
      </c>
      <c r="M423" s="145"/>
      <c r="N423" s="145">
        <f>SUM(N413:N422)/(COUNT(N413:N422)*2)*100</f>
        <v>0</v>
      </c>
      <c r="O423" s="145"/>
      <c r="P423" s="145">
        <f>SUM(P413:P422)/(COUNT(P413:P422)*2)*100</f>
        <v>0</v>
      </c>
      <c r="Q423" s="145"/>
      <c r="R423" s="145">
        <f>SUM(R413:R422)/(COUNT(R413:R422)*2)*100</f>
        <v>0</v>
      </c>
      <c r="S423" s="145"/>
      <c r="T423" s="145">
        <f>SUM(T413:T422)/(COUNT(T413:T422)*2)*100</f>
        <v>0</v>
      </c>
      <c r="U423" s="145"/>
      <c r="V423" s="145">
        <f>SUM(V413:V422)/(COUNT(V413:V422)*2)*100</f>
        <v>0</v>
      </c>
      <c r="W423" s="145"/>
      <c r="X423" s="145">
        <f>SUM(X413:X422)/(COUNT(X413:X422)*2)*100</f>
        <v>0</v>
      </c>
      <c r="Y423" s="145"/>
      <c r="Z423" s="145">
        <f>SUM(Z413:Z422)/(COUNT(Z413:Z422)*2)*100</f>
        <v>0</v>
      </c>
      <c r="AA423" s="145"/>
      <c r="AB423" s="145">
        <f>SUM(AB413:AB422)/(COUNT(AB413:AB422)*2)*100</f>
        <v>0</v>
      </c>
      <c r="AC423" s="145"/>
      <c r="AD423" s="149">
        <f>SUM(AD413:AD422)/(COUNT(AD413:AD422)*2)*100</f>
        <v>0</v>
      </c>
    </row>
    <row r="424" spans="1:30" ht="15" customHeight="1" x14ac:dyDescent="0.2">
      <c r="A424" s="676" t="s">
        <v>2474</v>
      </c>
      <c r="B424" s="541"/>
      <c r="C424" s="541"/>
      <c r="D424" s="541"/>
      <c r="E424" s="541"/>
      <c r="F424" s="541"/>
      <c r="G424" s="145"/>
      <c r="H424" s="145">
        <f>SUMIF(H413:H422,1,H413:H422)/(COUNT(H413:H422)*1)*100</f>
        <v>0</v>
      </c>
      <c r="I424" s="145"/>
      <c r="J424" s="145">
        <f>SUMIF(J413:J422,1,J413:J422)/(COUNT(J413:J422)*1)*100</f>
        <v>0</v>
      </c>
      <c r="K424" s="145"/>
      <c r="L424" s="145">
        <f>SUMIF(L413:L422,1,L413:L422)/(COUNT(L413:L422)*1)*100</f>
        <v>0</v>
      </c>
      <c r="M424" s="145"/>
      <c r="N424" s="145">
        <f>SUMIF(N413:N422,1,N413:N422)/(COUNT(N413:N422)*1)*100</f>
        <v>0</v>
      </c>
      <c r="O424" s="145"/>
      <c r="P424" s="145">
        <f>SUMIF(P413:P422,1,P413:P422)/(COUNT(P413:P422)*1)*100</f>
        <v>0</v>
      </c>
      <c r="Q424" s="145"/>
      <c r="R424" s="145">
        <f>SUMIF(R413:R422,1,R413:R422)/(COUNT(R413:R422)*1)*100</f>
        <v>0</v>
      </c>
      <c r="S424" s="145"/>
      <c r="T424" s="145">
        <f>SUMIF(T413:T422,1,T413:T422)/(COUNT(T413:T422)*1)*100</f>
        <v>0</v>
      </c>
      <c r="U424" s="145"/>
      <c r="V424" s="145">
        <f>SUMIF(V413:V422,1,V413:V422)/(COUNT(V413:V422)*1)*100</f>
        <v>0</v>
      </c>
      <c r="W424" s="145"/>
      <c r="X424" s="145">
        <f>SUMIF(X413:X422,1,X413:X422)/(COUNT(X413:X422)*1)*100</f>
        <v>0</v>
      </c>
      <c r="Y424" s="145"/>
      <c r="Z424" s="145">
        <f>SUMIF(Z413:Z422,1,Z413:Z422)/(COUNT(Z413:Z422)*1)*100</f>
        <v>0</v>
      </c>
      <c r="AA424" s="145"/>
      <c r="AB424" s="145">
        <f>SUMIF(AB413:AB422,1,AB413:AB422)/(COUNT(AB413:AB422)*1)*100</f>
        <v>0</v>
      </c>
      <c r="AC424" s="145"/>
      <c r="AD424" s="149">
        <f>SUMIF(AD413:AD422,1,AD413:AD422)/(COUNT(AD413:AD422)*1)*100</f>
        <v>0</v>
      </c>
    </row>
    <row r="425" spans="1:30" ht="15" customHeight="1" x14ac:dyDescent="0.2">
      <c r="A425" s="676" t="s">
        <v>2475</v>
      </c>
      <c r="B425" s="541"/>
      <c r="C425" s="541"/>
      <c r="D425" s="541"/>
      <c r="E425" s="541"/>
      <c r="F425" s="541"/>
      <c r="G425" s="145"/>
      <c r="H425" s="145">
        <f>SUMIF(H413:H422,2,H413:H422)/(COUNT(H413:H422)*2)*100</f>
        <v>0</v>
      </c>
      <c r="I425" s="145"/>
      <c r="J425" s="145">
        <f>SUMIF(J413:J422,2,J413:J422)/(COUNT(J413:J422)*2)*100</f>
        <v>0</v>
      </c>
      <c r="K425" s="145"/>
      <c r="L425" s="145">
        <f>SUMIF(L413:L422,2,L413:L422)/(COUNT(L413:L422)*2)*100</f>
        <v>0</v>
      </c>
      <c r="M425" s="145"/>
      <c r="N425" s="145">
        <f>SUMIF(N413:N422,2,N413:N422)/(COUNT(N413:N422)*2)*100</f>
        <v>0</v>
      </c>
      <c r="O425" s="145"/>
      <c r="P425" s="145">
        <f>SUMIF(P413:P422,2,P413:P422)/(COUNT(P413:P422)*2)*100</f>
        <v>0</v>
      </c>
      <c r="Q425" s="145"/>
      <c r="R425" s="145">
        <f>SUMIF(R413:R422,2,R413:R422)/(COUNT(R413:R422)*2)*100</f>
        <v>0</v>
      </c>
      <c r="S425" s="145"/>
      <c r="T425" s="145">
        <f>SUMIF(T413:T422,2,T413:T422)/(COUNT(T413:T422)*2)*100</f>
        <v>0</v>
      </c>
      <c r="U425" s="145"/>
      <c r="V425" s="145">
        <f>SUMIF(V413:V422,2,V413:V422)/(COUNT(V413:V422)*2)*100</f>
        <v>0</v>
      </c>
      <c r="W425" s="145"/>
      <c r="X425" s="145">
        <f>SUMIF(X413:X422,2,X413:X422)/(COUNT(X413:X422)*2)*100</f>
        <v>0</v>
      </c>
      <c r="Y425" s="145"/>
      <c r="Z425" s="145">
        <f>SUMIF(Z413:Z422,2,Z413:Z422)/(COUNT(Z413:Z422)*2)*100</f>
        <v>0</v>
      </c>
      <c r="AA425" s="145"/>
      <c r="AB425" s="145">
        <f>SUMIF(AB413:AB422,2,AB413:AB422)/(COUNT(AB413:AB422)*2)*100</f>
        <v>0</v>
      </c>
      <c r="AC425" s="145"/>
      <c r="AD425" s="149">
        <f>SUMIF(AD413:AD422,2,AD413:AD422)/(COUNT(AD413:AD422)*2)*100</f>
        <v>0</v>
      </c>
    </row>
    <row r="426" spans="1:30" ht="15.75" customHeight="1" x14ac:dyDescent="0.2">
      <c r="A426" s="674" t="s">
        <v>2476</v>
      </c>
      <c r="B426" s="541"/>
      <c r="C426" s="541"/>
      <c r="D426" s="541"/>
      <c r="E426" s="541"/>
      <c r="F426" s="541"/>
      <c r="G426" s="541"/>
      <c r="H426" s="541"/>
      <c r="I426" s="541"/>
      <c r="J426" s="541"/>
      <c r="K426" s="541"/>
      <c r="L426" s="541"/>
      <c r="M426" s="541"/>
      <c r="N426" s="541"/>
      <c r="O426" s="541"/>
      <c r="P426" s="541"/>
      <c r="Q426" s="541"/>
      <c r="R426" s="541"/>
      <c r="S426" s="541"/>
      <c r="T426" s="541"/>
      <c r="U426" s="541"/>
      <c r="V426" s="541"/>
      <c r="W426" s="541"/>
      <c r="X426" s="541"/>
      <c r="Y426" s="541"/>
      <c r="Z426" s="541"/>
      <c r="AA426" s="541"/>
      <c r="AB426" s="541"/>
      <c r="AC426" s="541"/>
      <c r="AD426" s="635"/>
    </row>
    <row r="427" spans="1:30" ht="15.75" customHeight="1" x14ac:dyDescent="0.2">
      <c r="A427" s="226" t="s">
        <v>2477</v>
      </c>
      <c r="B427" s="204" t="s">
        <v>2478</v>
      </c>
      <c r="C427" s="205">
        <v>89</v>
      </c>
      <c r="D427" s="205">
        <v>215</v>
      </c>
      <c r="E427" s="205">
        <v>140</v>
      </c>
      <c r="F427" s="205">
        <v>180</v>
      </c>
      <c r="G427" s="206">
        <f>'Lab Results - U.S.'!G28</f>
        <v>0</v>
      </c>
      <c r="H427" s="207">
        <f>(IF(AND(G427&gt;=$E427,G427&lt;=$F427),0,IF(G427=0,0,IF(G427&lt;$C427,0,IF(G427&gt;$D427,2,IF(G427&gt;=$C427,1,IF(G427&lt;=$D427,1)))))))</f>
        <v>0</v>
      </c>
      <c r="I427" s="206">
        <f>'Lab Results - U.S.'!H28</f>
        <v>0</v>
      </c>
      <c r="J427" s="207">
        <f>(IF(AND(I427&gt;=$E427,I427&lt;=$F427),0,IF(I427=0,0,IF(I427&lt;$C427,0,IF(I427&gt;$D427,2,IF(I427&gt;=$C427,1,IF(I427&lt;=$D427,1)))))))</f>
        <v>0</v>
      </c>
      <c r="K427" s="206">
        <f>'Lab Results - U.S.'!I28</f>
        <v>0</v>
      </c>
      <c r="L427" s="207">
        <f>(IF(AND(K427&gt;=$E427,K427&lt;=$F427),0,IF(K427=0,0,IF(K427&lt;$C427,0,IF(K427&gt;$D427,2,IF(K427&gt;=$C427,1,IF(K427&lt;=$D427,1)))))))</f>
        <v>0</v>
      </c>
      <c r="M427" s="206">
        <f>'Lab Results - U.S.'!J28</f>
        <v>0</v>
      </c>
      <c r="N427" s="207">
        <f>(IF(AND(M427&gt;=$E427,M427&lt;=$F427),0,IF(M427=0,0,IF(M427&lt;$C427,0,IF(M427&gt;$D427,2,IF(M427&gt;=$C427,1,IF(M427&lt;=$D427,1)))))))</f>
        <v>0</v>
      </c>
      <c r="O427" s="206">
        <f>'Lab Results - U.S.'!K28</f>
        <v>0</v>
      </c>
      <c r="P427" s="207">
        <f>(IF(AND(O427&gt;=$E427,O427&lt;=$F427),0,IF(O427=0,0,IF(O427&lt;$C427,0,IF(O427&gt;$D427,2,IF(O427&gt;=$C427,1,IF(O427&lt;=$D427,1)))))))</f>
        <v>0</v>
      </c>
      <c r="Q427" s="206">
        <f>'Lab Results - U.S.'!L28</f>
        <v>0</v>
      </c>
      <c r="R427" s="207">
        <f>(IF(AND(Q427&gt;=$E427,Q427&lt;=$F427),0,IF(Q427=0,0,IF(Q427&lt;$C427,0,IF(Q427&gt;$D427,2,IF(Q427&gt;=$C427,1,IF(Q427&lt;=$D427,1)))))))</f>
        <v>0</v>
      </c>
      <c r="S427" s="206">
        <f>'Lab Results - U.S.'!M28</f>
        <v>0</v>
      </c>
      <c r="T427" s="207">
        <f>(IF(AND(S427&gt;=$E427,S427&lt;=$F427),0,IF(S427=0,0,IF(S427&lt;$C427,0,IF(S427&gt;$D427,2,IF(S427&gt;=$C427,1,IF(S427&lt;=$D427,1)))))))</f>
        <v>0</v>
      </c>
      <c r="U427" s="206">
        <f>'Lab Results - U.S.'!N28</f>
        <v>0</v>
      </c>
      <c r="V427" s="207">
        <f>(IF(AND(U427&gt;=$E427,U427&lt;=$F427),0,IF(U427=0,0,IF(U427&lt;$C427,0,IF(U427&gt;$D427,2,IF(U427&gt;=$C427,1,IF(U427&lt;=$D427,1)))))))</f>
        <v>0</v>
      </c>
      <c r="W427" s="206">
        <f>'Lab Results - U.S.'!O28</f>
        <v>0</v>
      </c>
      <c r="X427" s="207">
        <f>(IF(AND(W427&gt;=$E427,W427&lt;=$F427),0,IF(W427=0,0,IF(W427&lt;$C427,0,IF(W427&gt;$D427,2,IF(W427&gt;=$C427,1,IF(W427&lt;=$D427,1)))))))</f>
        <v>0</v>
      </c>
      <c r="Y427" s="206">
        <f>'Lab Results - U.S.'!P28</f>
        <v>0</v>
      </c>
      <c r="Z427" s="207">
        <f>(IF(AND(Y427&gt;=$E427,Y427&lt;=$F427),0,IF(Y427=0,0,IF(Y427&lt;$C427,0,IF(Y427&gt;$D427,2,IF(Y427&gt;=$C427,1,IF(Y427&lt;=$D427,1)))))))</f>
        <v>0</v>
      </c>
      <c r="AA427" s="206">
        <f>'Lab Results - U.S.'!Q28</f>
        <v>0</v>
      </c>
      <c r="AB427" s="207">
        <f>(IF(AND(AA427&gt;=$E427,AA427&lt;=$F427),0,IF(AA427=0,0,IF(AA427&lt;$C427,0,IF(AA427&gt;$D427,2,IF(AA427&gt;=$C427,1,IF(AA427&lt;=$D427,1)))))))</f>
        <v>0</v>
      </c>
      <c r="AC427" s="206">
        <f>'Lab Results - U.S.'!R28</f>
        <v>0</v>
      </c>
      <c r="AD427" s="227">
        <f>(IF(AND(AC427&gt;=$E427,AC427&lt;=$F427),0,IF(AC427=0,0,IF(AC427&lt;$C427,0,IF(AC427&gt;$D427,2,IF(AC427&gt;=$C427,1,IF(AC427&lt;=$D427,1)))))))</f>
        <v>0</v>
      </c>
    </row>
    <row r="428" spans="1:30" ht="15.75" customHeight="1" x14ac:dyDescent="0.2">
      <c r="A428" s="226" t="s">
        <v>2479</v>
      </c>
      <c r="B428" s="204" t="s">
        <v>2480</v>
      </c>
      <c r="C428" s="205">
        <v>40</v>
      </c>
      <c r="D428" s="205">
        <v>180</v>
      </c>
      <c r="E428" s="205">
        <v>85</v>
      </c>
      <c r="F428" s="205">
        <v>130</v>
      </c>
      <c r="G428" s="206">
        <f>'Lab Results - U.S.'!G32</f>
        <v>0</v>
      </c>
      <c r="H428" s="207">
        <f>(IF(AND(G428&gt;=$E428,G428&lt;=$F428),0,IF(G428=0,0,IF(G428&lt;$C428,0,IF(G428&gt;$D428,2,IF(G428&gt;=$C428,1,IF(G428&lt;=$D428,1)))))))</f>
        <v>0</v>
      </c>
      <c r="I428" s="206">
        <f>'Lab Results - U.S.'!H32</f>
        <v>0</v>
      </c>
      <c r="J428" s="207">
        <f>(IF(AND(I428&gt;=$E428,I428&lt;=$F428),0,IF(I428=0,0,IF(I428&lt;$C428,0,IF(I428&gt;$D428,2,IF(I428&gt;=$C428,1,IF(I428&lt;=$D428,1)))))))</f>
        <v>0</v>
      </c>
      <c r="K428" s="206">
        <f>'Lab Results - U.S.'!I32</f>
        <v>0</v>
      </c>
      <c r="L428" s="207">
        <f>(IF(AND(K428&gt;=$E428,K428&lt;=$F428),0,IF(K428=0,0,IF(K428&lt;$C428,0,IF(K428&gt;$D428,2,IF(K428&gt;=$C428,1,IF(K428&lt;=$D428,1)))))))</f>
        <v>0</v>
      </c>
      <c r="M428" s="206">
        <f>'Lab Results - U.S.'!J32</f>
        <v>0</v>
      </c>
      <c r="N428" s="207">
        <f>(IF(AND(M428&gt;=$E428,M428&lt;=$F428),0,IF(M428=0,0,IF(M428&lt;$C428,0,IF(M428&gt;$D428,2,IF(M428&gt;=$C428,1,IF(M428&lt;=$D428,1)))))))</f>
        <v>0</v>
      </c>
      <c r="O428" s="206">
        <f>'Lab Results - U.S.'!K32</f>
        <v>0</v>
      </c>
      <c r="P428" s="207">
        <f>(IF(AND(O428&gt;=$E428,O428&lt;=$F428),0,IF(O428=0,0,IF(O428&lt;$C428,0,IF(O428&gt;$D428,2,IF(O428&gt;=$C428,1,IF(O428&lt;=$D428,1)))))))</f>
        <v>0</v>
      </c>
      <c r="Q428" s="206">
        <f>'Lab Results - U.S.'!L32</f>
        <v>0</v>
      </c>
      <c r="R428" s="207">
        <f>(IF(AND(Q428&gt;=$E428,Q428&lt;=$F428),0,IF(Q428=0,0,IF(Q428&lt;$C428,0,IF(Q428&gt;$D428,2,IF(Q428&gt;=$C428,1,IF(Q428&lt;=$D428,1)))))))</f>
        <v>0</v>
      </c>
      <c r="S428" s="206">
        <f>'Lab Results - U.S.'!M32</f>
        <v>0</v>
      </c>
      <c r="T428" s="207">
        <f>(IF(AND(S428&gt;=$E428,S428&lt;=$F428),0,IF(S428=0,0,IF(S428&lt;$C428,0,IF(S428&gt;$D428,2,IF(S428&gt;=$C428,1,IF(S428&lt;=$D428,1)))))))</f>
        <v>0</v>
      </c>
      <c r="U428" s="206">
        <f>'Lab Results - U.S.'!N32</f>
        <v>0</v>
      </c>
      <c r="V428" s="207">
        <f>(IF(AND(U428&gt;=$E428,U428&lt;=$F428),0,IF(U428=0,0,IF(U428&lt;$C428,0,IF(U428&gt;$D428,2,IF(U428&gt;=$C428,1,IF(U428&lt;=$D428,1)))))))</f>
        <v>0</v>
      </c>
      <c r="W428" s="206">
        <f>'Lab Results - U.S.'!O32</f>
        <v>0</v>
      </c>
      <c r="X428" s="207">
        <f>(IF(AND(W428&gt;=$E428,W428&lt;=$F428),0,IF(W428=0,0,IF(W428&lt;$C428,0,IF(W428&gt;$D428,2,IF(W428&gt;=$C428,1,IF(W428&lt;=$D428,1)))))))</f>
        <v>0</v>
      </c>
      <c r="Y428" s="206">
        <f>'Lab Results - U.S.'!P32</f>
        <v>0</v>
      </c>
      <c r="Z428" s="207">
        <f>(IF(AND(Y428&gt;=$E428,Y428&lt;=$F428),0,IF(Y428=0,0,IF(Y428&lt;$C428,0,IF(Y428&gt;$D428,2,IF(Y428&gt;=$C428,1,IF(Y428&lt;=$D428,1)))))))</f>
        <v>0</v>
      </c>
      <c r="AA428" s="206">
        <f>'Lab Results - U.S.'!Q32</f>
        <v>0</v>
      </c>
      <c r="AB428" s="207">
        <f>(IF(AND(AA428&gt;=$E428,AA428&lt;=$F428),0,IF(AA428=0,0,IF(AA428&lt;$C428,0,IF(AA428&gt;$D428,2,IF(AA428&gt;=$C428,1,IF(AA428&lt;=$D428,1)))))))</f>
        <v>0</v>
      </c>
      <c r="AC428" s="206">
        <f>'Lab Results - U.S.'!R32</f>
        <v>0</v>
      </c>
      <c r="AD428" s="227">
        <f>(IF(AND(AC428&gt;=$E428,AC428&lt;=$F428),0,IF(AC428=0,0,IF(AC428&lt;$C428,0,IF(AC428&gt;$D428,2,IF(AC428&gt;=$C428,1,IF(AC428&lt;=$D428,1)))))))</f>
        <v>0</v>
      </c>
    </row>
    <row r="429" spans="1:30" ht="15.75" customHeight="1" x14ac:dyDescent="0.2">
      <c r="A429" s="222" t="s">
        <v>2481</v>
      </c>
      <c r="B429" s="198" t="s">
        <v>2482</v>
      </c>
      <c r="C429" s="199">
        <v>4</v>
      </c>
      <c r="D429" s="199">
        <v>10.5</v>
      </c>
      <c r="E429" s="199">
        <v>5</v>
      </c>
      <c r="F429" s="199">
        <v>8</v>
      </c>
      <c r="G429" s="200">
        <f>'Lab Results - U.S.'!G51</f>
        <v>0</v>
      </c>
      <c r="H429" s="200">
        <f>(IF(G429&gt;=$E429,0,IF(G429=0,0,IF(G429&lt;$C429,2,IF(G429&gt;=$C429,1,IF(G429&lt;=$D429,1))))))</f>
        <v>0</v>
      </c>
      <c r="I429" s="200">
        <f>'Lab Results - U.S.'!H51</f>
        <v>0</v>
      </c>
      <c r="J429" s="200">
        <f>(IF(I429&gt;=$E429,0,IF(I429=0,0,IF(I429&lt;$C429,2,IF(I429&gt;=$C429,1,IF(I429&lt;=$D429,1))))))</f>
        <v>0</v>
      </c>
      <c r="K429" s="200">
        <f>'Lab Results - U.S.'!I51</f>
        <v>0</v>
      </c>
      <c r="L429" s="200">
        <f>(IF(K429&gt;=$E429,0,IF(K429=0,0,IF(K429&lt;$C429,2,IF(K429&gt;=$C429,1,IF(K429&lt;=$D429,1))))))</f>
        <v>0</v>
      </c>
      <c r="M429" s="200">
        <f>'Lab Results - U.S.'!J51</f>
        <v>0</v>
      </c>
      <c r="N429" s="200">
        <f>(IF(M429&gt;=$E429,0,IF(M429=0,0,IF(M429&lt;$C429,2,IF(M429&gt;=$C429,1,IF(M429&lt;=$D429,1))))))</f>
        <v>0</v>
      </c>
      <c r="O429" s="200">
        <f>'Lab Results - U.S.'!K51</f>
        <v>0</v>
      </c>
      <c r="P429" s="200">
        <f>(IF(O429&gt;=$E429,0,IF(O429=0,0,IF(O429&lt;$C429,2,IF(O429&gt;=$C429,1,IF(O429&lt;=$D429,1))))))</f>
        <v>0</v>
      </c>
      <c r="Q429" s="200">
        <f>'Lab Results - U.S.'!L51</f>
        <v>0</v>
      </c>
      <c r="R429" s="200">
        <f>(IF(Q429&gt;=$E429,0,IF(Q429=0,0,IF(Q429&lt;$C429,2,IF(Q429&gt;=$C429,1,IF(Q429&lt;=$D429,1))))))</f>
        <v>0</v>
      </c>
      <c r="S429" s="200">
        <f>'Lab Results - U.S.'!M51</f>
        <v>0</v>
      </c>
      <c r="T429" s="200">
        <f>(IF(S429&gt;=$E429,0,IF(S429=0,0,IF(S429&lt;$C429,2,IF(S429&gt;=$C429,1,IF(S429&lt;=$D429,1))))))</f>
        <v>0</v>
      </c>
      <c r="U429" s="200">
        <f>'Lab Results - U.S.'!N51</f>
        <v>0</v>
      </c>
      <c r="V429" s="200">
        <f>(IF(U429&gt;=$E429,0,IF(U429=0,0,IF(U429&lt;$C429,2,IF(U429&gt;=$C429,1,IF(U429&lt;=$D429,1))))))</f>
        <v>0</v>
      </c>
      <c r="W429" s="200">
        <f>'Lab Results - U.S.'!O51</f>
        <v>0</v>
      </c>
      <c r="X429" s="200">
        <f>(IF(W429&gt;=$E429,0,IF(W429=0,0,IF(W429&lt;$C429,2,IF(W429&gt;=$C429,1,IF(W429&lt;=$D429,1))))))</f>
        <v>0</v>
      </c>
      <c r="Y429" s="200">
        <f>'Lab Results - U.S.'!P51</f>
        <v>0</v>
      </c>
      <c r="Z429" s="200">
        <f>(IF(Y429&gt;=$E429,0,IF(Y429=0,0,IF(Y429&lt;$C429,2,IF(Y429&gt;=$C429,1,IF(Y429&lt;=$D429,1))))))</f>
        <v>0</v>
      </c>
      <c r="AA429" s="200">
        <f>'Lab Results - U.S.'!Q51</f>
        <v>0</v>
      </c>
      <c r="AB429" s="200">
        <f>(IF(AA429&gt;=$E429,0,IF(AA429=0,0,IF(AA429&lt;$C429,2,IF(AA429&gt;=$C429,1,IF(AA429&lt;=$D429,1))))))</f>
        <v>0</v>
      </c>
      <c r="AC429" s="200">
        <f>'Lab Results - U.S.'!R51</f>
        <v>0</v>
      </c>
      <c r="AD429" s="223">
        <f>(IF(AC429&gt;=$E429,0,IF(AC429=0,0,IF(AC429&lt;$C429,2,IF(AC429&gt;=$C429,1,IF(AC429&lt;=$D429,1))))))</f>
        <v>0</v>
      </c>
    </row>
    <row r="430" spans="1:30" ht="15.75" customHeight="1" x14ac:dyDescent="0.2">
      <c r="A430" s="222" t="s">
        <v>2483</v>
      </c>
      <c r="B430" s="198" t="s">
        <v>2484</v>
      </c>
      <c r="C430" s="199">
        <v>3.9</v>
      </c>
      <c r="D430" s="199">
        <v>5.0999999999999996</v>
      </c>
      <c r="E430" s="199">
        <v>3.9</v>
      </c>
      <c r="F430" s="199">
        <v>4.5</v>
      </c>
      <c r="G430" s="200">
        <f>'Lab Results - U.S.'!G52</f>
        <v>0</v>
      </c>
      <c r="H430" s="200">
        <f>(IF(G430&gt;=$E430,0,IF(G430=0,0,IF(G430&lt;$C430,2,IF(G430&gt;=$C430,1,IF(G430&lt;=$D430,1))))))</f>
        <v>0</v>
      </c>
      <c r="I430" s="200">
        <f>'Lab Results - U.S.'!H52</f>
        <v>0</v>
      </c>
      <c r="J430" s="200">
        <f>(IF(I430&gt;=$E430,0,IF(I430=0,0,IF(I430&lt;$C430,2,IF(I430&gt;=$C430,1,IF(I430&lt;=$D430,1))))))</f>
        <v>0</v>
      </c>
      <c r="K430" s="200">
        <f>'Lab Results - U.S.'!I52</f>
        <v>0</v>
      </c>
      <c r="L430" s="200">
        <f>(IF(K430&gt;=$E430,0,IF(K430=0,0,IF(K430&lt;$C430,2,IF(K430&gt;=$C430,1,IF(K430&lt;=$D430,1))))))</f>
        <v>0</v>
      </c>
      <c r="M430" s="200">
        <f>'Lab Results - U.S.'!J52</f>
        <v>0</v>
      </c>
      <c r="N430" s="200">
        <f>(IF(M430&gt;=$E430,0,IF(M430=0,0,IF(M430&lt;$C430,2,IF(M430&gt;=$C430,1,IF(M430&lt;=$D430,1))))))</f>
        <v>0</v>
      </c>
      <c r="O430" s="200">
        <f>'Lab Results - U.S.'!K52</f>
        <v>0</v>
      </c>
      <c r="P430" s="200">
        <f>(IF(O430&gt;=$E430,0,IF(O430=0,0,IF(O430&lt;$C430,2,IF(O430&gt;=$C430,1,IF(O430&lt;=$D430,1))))))</f>
        <v>0</v>
      </c>
      <c r="Q430" s="200">
        <f>'Lab Results - U.S.'!L52</f>
        <v>0</v>
      </c>
      <c r="R430" s="200">
        <f>(IF(Q430&gt;=$E430,0,IF(Q430=0,0,IF(Q430&lt;$C430,2,IF(Q430&gt;=$C430,1,IF(Q430&lt;=$D430,1))))))</f>
        <v>0</v>
      </c>
      <c r="S430" s="200">
        <f>'Lab Results - U.S.'!M52</f>
        <v>0</v>
      </c>
      <c r="T430" s="200">
        <f>(IF(S430&gt;=$E430,0,IF(S430=0,0,IF(S430&lt;$C430,2,IF(S430&gt;=$C430,1,IF(S430&lt;=$D430,1))))))</f>
        <v>0</v>
      </c>
      <c r="U430" s="200">
        <f>'Lab Results - U.S.'!N52</f>
        <v>0</v>
      </c>
      <c r="V430" s="200">
        <f>(IF(U430&gt;=$E430,0,IF(U430=0,0,IF(U430&lt;$C430,2,IF(U430&gt;=$C430,1,IF(U430&lt;=$D430,1))))))</f>
        <v>0</v>
      </c>
      <c r="W430" s="200">
        <f>'Lab Results - U.S.'!O52</f>
        <v>0</v>
      </c>
      <c r="X430" s="200">
        <f>(IF(W430&gt;=$E430,0,IF(W430=0,0,IF(W430&lt;$C430,2,IF(W430&gt;=$C430,1,IF(W430&lt;=$D430,1))))))</f>
        <v>0</v>
      </c>
      <c r="Y430" s="200">
        <f>'Lab Results - U.S.'!P52</f>
        <v>0</v>
      </c>
      <c r="Z430" s="200">
        <f>(IF(Y430&gt;=$E430,0,IF(Y430=0,0,IF(Y430&lt;$C430,2,IF(Y430&gt;=$C430,1,IF(Y430&lt;=$D430,1))))))</f>
        <v>0</v>
      </c>
      <c r="AA430" s="200">
        <f>'Lab Results - U.S.'!Q52</f>
        <v>0</v>
      </c>
      <c r="AB430" s="200">
        <f>(IF(AA430&gt;=$E430,0,IF(AA430=0,0,IF(AA430&lt;$C430,2,IF(AA430&gt;=$C430,1,IF(AA430&lt;=$D430,1))))))</f>
        <v>0</v>
      </c>
      <c r="AC430" s="200">
        <f>'Lab Results - U.S.'!R52</f>
        <v>0</v>
      </c>
      <c r="AD430" s="223">
        <f>(IF(AC430&gt;=$E430,0,IF(AC430=0,0,IF(AC430&lt;$C430,2,IF(AC430&gt;=$C430,1,IF(AC430&lt;=$D430,1))))))</f>
        <v>0</v>
      </c>
    </row>
    <row r="431" spans="1:30" ht="15.75" customHeight="1" x14ac:dyDescent="0.2">
      <c r="A431" s="222" t="s">
        <v>2485</v>
      </c>
      <c r="B431" s="198" t="s">
        <v>2486</v>
      </c>
      <c r="C431" s="199">
        <v>3.9</v>
      </c>
      <c r="D431" s="199">
        <v>5.0999999999999996</v>
      </c>
      <c r="E431" s="199">
        <v>4.2</v>
      </c>
      <c r="F431" s="199">
        <v>4.9000000000000004</v>
      </c>
      <c r="G431" s="200">
        <f>'Lab Results - U.S.'!$G$53</f>
        <v>0</v>
      </c>
      <c r="H431" s="200">
        <f>(IF(G431&gt;=$E431,0,IF(G431=0,0,IF(G431&lt;$C431,2,IF(G431&gt;=$C431,1,IF(G431&lt;=$D431,1))))))</f>
        <v>0</v>
      </c>
      <c r="I431" s="200">
        <f>'Lab Results - U.S.'!$H$53</f>
        <v>0</v>
      </c>
      <c r="J431" s="200">
        <f>(IF(I431&gt;=$E431,0,IF(I431=0,0,IF(I431&lt;$C431,2,IF(I431&gt;=$C431,1,IF(I431&lt;=$D431,1))))))</f>
        <v>0</v>
      </c>
      <c r="K431" s="200">
        <f>'Lab Results - U.S.'!$I$53</f>
        <v>0</v>
      </c>
      <c r="L431" s="200">
        <f>(IF(K431&gt;=$E431,0,IF(K431=0,0,IF(K431&lt;$C431,2,IF(K431&gt;=$C431,1,IF(K431&lt;=$D431,1))))))</f>
        <v>0</v>
      </c>
      <c r="M431" s="200">
        <f>'Lab Results - U.S.'!$J$53</f>
        <v>0</v>
      </c>
      <c r="N431" s="200">
        <f>(IF(M431&gt;=$E431,0,IF(M431=0,0,IF(M431&lt;$C431,2,IF(M431&gt;=$C431,1,IF(M431&lt;=$D431,1))))))</f>
        <v>0</v>
      </c>
      <c r="O431" s="200">
        <f>'Lab Results - U.S.'!$K$53</f>
        <v>0</v>
      </c>
      <c r="P431" s="200">
        <f>(IF(O431&gt;=$E431,0,IF(O431=0,0,IF(O431&lt;$C431,2,IF(O431&gt;=$C431,1,IF(O431&lt;=$D431,1))))))</f>
        <v>0</v>
      </c>
      <c r="Q431" s="200">
        <f>'Lab Results - U.S.'!$L$53</f>
        <v>0</v>
      </c>
      <c r="R431" s="200">
        <f>(IF(Q431&gt;=$E431,0,IF(Q431=0,0,IF(Q431&lt;$C431,2,IF(Q431&gt;=$C431,1,IF(Q431&lt;=$D431,1))))))</f>
        <v>0</v>
      </c>
      <c r="S431" s="200">
        <f>'Lab Results - U.S.'!$M$53</f>
        <v>0</v>
      </c>
      <c r="T431" s="200">
        <f>(IF(S431&gt;=$E431,0,IF(S431=0,0,IF(S431&lt;$C431,2,IF(S431&gt;=$C431,1,IF(S431&lt;=$D431,1))))))</f>
        <v>0</v>
      </c>
      <c r="U431" s="200">
        <f>'Lab Results - U.S.'!$N$53</f>
        <v>0</v>
      </c>
      <c r="V431" s="200">
        <f>(IF(U431&gt;=$E431,0,IF(U431=0,0,IF(U431&lt;$C431,2,IF(U431&gt;=$C431,1,IF(U431&lt;=$D431,1))))))</f>
        <v>0</v>
      </c>
      <c r="W431" s="200">
        <f>'Lab Results - U.S.'!$O$53</f>
        <v>0</v>
      </c>
      <c r="X431" s="200">
        <f>(IF(W431&gt;=$E431,0,IF(W431=0,0,IF(W431&lt;$C431,2,IF(W431&gt;=$C431,1,IF(W431&lt;=$D431,1))))))</f>
        <v>0</v>
      </c>
      <c r="Y431" s="200">
        <f>'Lab Results - U.S.'!$P$53</f>
        <v>0</v>
      </c>
      <c r="Z431" s="200">
        <f>(IF(Y431&gt;=$E431,0,IF(Y431=0,0,IF(Y431&lt;$C431,2,IF(Y431&gt;=$C431,1,IF(Y431&lt;=$D431,1))))))</f>
        <v>0</v>
      </c>
      <c r="AA431" s="200">
        <f>'Lab Results - U.S.'!$Q$53</f>
        <v>0</v>
      </c>
      <c r="AB431" s="200">
        <f>(IF(AA431&gt;=$E431,0,IF(AA431=0,0,IF(AA431&lt;$C431,2,IF(AA431&gt;=$C431,1,IF(AA431&lt;=$D431,1))))))</f>
        <v>0</v>
      </c>
      <c r="AC431" s="200">
        <f>'Lab Results - U.S.'!$R$53</f>
        <v>0</v>
      </c>
      <c r="AD431" s="228">
        <f>(IF(AC431&gt;=$E431,0,IF(AC431=0,0,IF(AC431&lt;$C431,2,IF(AC431&gt;=$C431,1,IF(AC431&lt;=$D431,1))))))</f>
        <v>0</v>
      </c>
    </row>
    <row r="432" spans="1:30" ht="15.75" customHeight="1" x14ac:dyDescent="0.2">
      <c r="A432" s="226" t="s">
        <v>2487</v>
      </c>
      <c r="B432" s="204" t="s">
        <v>2488</v>
      </c>
      <c r="C432" s="205">
        <v>82</v>
      </c>
      <c r="D432" s="205">
        <v>103</v>
      </c>
      <c r="E432" s="205">
        <v>85</v>
      </c>
      <c r="F432" s="205">
        <v>92</v>
      </c>
      <c r="G432" s="206">
        <f>'Lab Results - U.S.'!G58</f>
        <v>0</v>
      </c>
      <c r="H432" s="207">
        <f>(IF(AND(G432&gt;=$E432,G432&lt;=$F432),0,IF(G432=0,0,IF(G432&lt;$C432,0,IF(G432&gt;$D432,2,IF(G432&gt;=$C432,1,IF(G432&lt;=$D432,1)))))))</f>
        <v>0</v>
      </c>
      <c r="I432" s="206">
        <f>'Lab Results - U.S.'!H58</f>
        <v>0</v>
      </c>
      <c r="J432" s="207">
        <f>(IF(AND(I432&gt;=$E432,I432&lt;=$F432),0,IF(I432=0,0,IF(I432&lt;$C432,0,IF(I432&gt;$D432,2,IF(I432&gt;=$C432,1,IF(I432&lt;=$D432,1)))))))</f>
        <v>0</v>
      </c>
      <c r="K432" s="206">
        <f>'Lab Results - U.S.'!I58</f>
        <v>0</v>
      </c>
      <c r="L432" s="207">
        <f>(IF(AND(K432&gt;=$E432,K432&lt;=$F432),0,IF(K432=0,0,IF(K432&lt;$C432,0,IF(K432&gt;$D432,2,IF(K432&gt;=$C432,1,IF(K432&lt;=$D432,1)))))))</f>
        <v>0</v>
      </c>
      <c r="M432" s="206">
        <f>'Lab Results - U.S.'!J58</f>
        <v>0</v>
      </c>
      <c r="N432" s="207">
        <f>(IF(AND(M432&gt;=$E432,M432&lt;=$F432),0,IF(M432=0,0,IF(M432&lt;$C432,0,IF(M432&gt;$D432,2,IF(M432&gt;=$C432,1,IF(M432&lt;=$D432,1)))))))</f>
        <v>0</v>
      </c>
      <c r="O432" s="206">
        <f>'Lab Results - U.S.'!K58</f>
        <v>0</v>
      </c>
      <c r="P432" s="207">
        <f>(IF(AND(O432&gt;=$E432,O432&lt;=$F432),0,IF(O432=0,0,IF(O432&lt;$C432,0,IF(O432&gt;$D432,2,IF(O432&gt;=$C432,1,IF(O432&lt;=$D432,1)))))))</f>
        <v>0</v>
      </c>
      <c r="Q432" s="206">
        <f>'Lab Results - U.S.'!L58</f>
        <v>0</v>
      </c>
      <c r="R432" s="207">
        <f>(IF(AND(Q432&gt;=$E432,Q432&lt;=$F432),0,IF(Q432=0,0,IF(Q432&lt;$C432,0,IF(Q432&gt;$D432,2,IF(Q432&gt;=$C432,1,IF(Q432&lt;=$D432,1)))))))</f>
        <v>0</v>
      </c>
      <c r="S432" s="206">
        <f>'Lab Results - U.S.'!M58</f>
        <v>0</v>
      </c>
      <c r="T432" s="207">
        <f>(IF(AND(S432&gt;=$E432,S432&lt;=$F432),0,IF(S432=0,0,IF(S432&lt;$C432,0,IF(S432&gt;$D432,2,IF(S432&gt;=$C432,1,IF(S432&lt;=$D432,1)))))))</f>
        <v>0</v>
      </c>
      <c r="U432" s="206">
        <f>'Lab Results - U.S.'!N58</f>
        <v>0</v>
      </c>
      <c r="V432" s="207">
        <f>(IF(AND(U432&gt;=$E432,U432&lt;=$F432),0,IF(U432=0,0,IF(U432&lt;$C432,0,IF(U432&gt;$D432,2,IF(U432&gt;=$C432,1,IF(U432&lt;=$D432,1)))))))</f>
        <v>0</v>
      </c>
      <c r="W432" s="206">
        <f>'Lab Results - U.S.'!O58</f>
        <v>0</v>
      </c>
      <c r="X432" s="207">
        <f>(IF(AND(W432&gt;=$E432,W432&lt;=$F432),0,IF(W432=0,0,IF(W432&lt;$C432,0,IF(W432&gt;$D432,2,IF(W432&gt;=$C432,1,IF(W432&lt;=$D432,1)))))))</f>
        <v>0</v>
      </c>
      <c r="Y432" s="206">
        <f>'Lab Results - U.S.'!P58</f>
        <v>0</v>
      </c>
      <c r="Z432" s="207">
        <f>(IF(AND(Y432&gt;=$E432,Y432&lt;=$F432),0,IF(Y432=0,0,IF(Y432&lt;$C432,0,IF(Y432&gt;$D432,2,IF(Y432&gt;=$C432,1,IF(Y432&lt;=$D432,1)))))))</f>
        <v>0</v>
      </c>
      <c r="AA432" s="206">
        <f>'Lab Results - U.S.'!Q58</f>
        <v>0</v>
      </c>
      <c r="AB432" s="207">
        <f>(IF(AND(AA432&gt;=$E432,AA432&lt;=$F432),0,IF(AA432=0,0,IF(AA432&lt;$C432,0,IF(AA432&gt;$D432,2,IF(AA432&gt;=$C432,1,IF(AA432&lt;=$D432,1)))))))</f>
        <v>0</v>
      </c>
      <c r="AC432" s="206">
        <f>'Lab Results - U.S.'!R58</f>
        <v>0</v>
      </c>
      <c r="AD432" s="227">
        <f>(IF(AND(AC432&gt;=$E432,AC432&lt;=$F432),0,IF(AC432=0,0,IF(AC432&lt;$C432,0,IF(AC432&gt;$D432,2,IF(AC432&gt;=$C432,1,IF(AC432&lt;=$D432,1)))))))</f>
        <v>0</v>
      </c>
    </row>
    <row r="433" spans="1:30" ht="15.75" customHeight="1" x14ac:dyDescent="0.2">
      <c r="A433" s="226" t="s">
        <v>2489</v>
      </c>
      <c r="B433" s="204" t="s">
        <v>2490</v>
      </c>
      <c r="C433" s="205">
        <v>27</v>
      </c>
      <c r="D433" s="205">
        <v>34</v>
      </c>
      <c r="E433" s="205">
        <v>27</v>
      </c>
      <c r="F433" s="205">
        <v>32</v>
      </c>
      <c r="G433" s="206">
        <f>'Lab Results - U.S.'!G59</f>
        <v>0</v>
      </c>
      <c r="H433" s="207">
        <f>(IF(AND(G433&gt;=$E433,G433&lt;=$F433),0,IF(G433=0,0,IF(G433&lt;$C433,0,IF(G433&gt;$D433,2,IF(G433&gt;=$C433,1,IF(G433&lt;=$D433,1)))))))</f>
        <v>0</v>
      </c>
      <c r="I433" s="206">
        <f>'Lab Results - U.S.'!H59</f>
        <v>0</v>
      </c>
      <c r="J433" s="207">
        <f>(IF(AND(I433&gt;=$E433,I433&lt;=$F433),0,IF(I433=0,0,IF(I433&lt;$C433,0,IF(I433&gt;$D433,2,IF(I433&gt;=$C433,1,IF(I433&lt;=$D433,1)))))))</f>
        <v>0</v>
      </c>
      <c r="K433" s="206">
        <f>'Lab Results - U.S.'!I59</f>
        <v>0</v>
      </c>
      <c r="L433" s="207">
        <f>(IF(AND(K433&gt;=$E433,K433&lt;=$F433),0,IF(K433=0,0,IF(K433&lt;$C433,0,IF(K433&gt;$D433,2,IF(K433&gt;=$C433,1,IF(K433&lt;=$D433,1)))))))</f>
        <v>0</v>
      </c>
      <c r="M433" s="206">
        <f>'Lab Results - U.S.'!J59</f>
        <v>0</v>
      </c>
      <c r="N433" s="207">
        <f>(IF(AND(M433&gt;=$E433,M433&lt;=$F433),0,IF(M433=0,0,IF(M433&lt;$C433,0,IF(M433&gt;$D433,2,IF(M433&gt;=$C433,1,IF(M433&lt;=$D433,1)))))))</f>
        <v>0</v>
      </c>
      <c r="O433" s="206">
        <f>'Lab Results - U.S.'!K59</f>
        <v>0</v>
      </c>
      <c r="P433" s="207">
        <f>(IF(AND(O433&gt;=$E433,O433&lt;=$F433),0,IF(O433=0,0,IF(O433&lt;$C433,0,IF(O433&gt;$D433,2,IF(O433&gt;=$C433,1,IF(O433&lt;=$D433,1)))))))</f>
        <v>0</v>
      </c>
      <c r="Q433" s="206">
        <f>'Lab Results - U.S.'!L59</f>
        <v>0</v>
      </c>
      <c r="R433" s="207">
        <f>(IF(AND(Q433&gt;=$E433,Q433&lt;=$F433),0,IF(Q433=0,0,IF(Q433&lt;$C433,0,IF(Q433&gt;$D433,2,IF(Q433&gt;=$C433,1,IF(Q433&lt;=$D433,1)))))))</f>
        <v>0</v>
      </c>
      <c r="S433" s="206">
        <f>'Lab Results - U.S.'!M59</f>
        <v>0</v>
      </c>
      <c r="T433" s="207">
        <f>(IF(AND(S433&gt;=$E433,S433&lt;=$F433),0,IF(S433=0,0,IF(S433&lt;$C433,0,IF(S433&gt;$D433,2,IF(S433&gt;=$C433,1,IF(S433&lt;=$D433,1)))))))</f>
        <v>0</v>
      </c>
      <c r="U433" s="206">
        <f>'Lab Results - U.S.'!N59</f>
        <v>0</v>
      </c>
      <c r="V433" s="207">
        <f>(IF(AND(U433&gt;=$E433,U433&lt;=$F433),0,IF(U433=0,0,IF(U433&lt;$C433,0,IF(U433&gt;$D433,2,IF(U433&gt;=$C433,1,IF(U433&lt;=$D433,1)))))))</f>
        <v>0</v>
      </c>
      <c r="W433" s="206">
        <f>'Lab Results - U.S.'!O59</f>
        <v>0</v>
      </c>
      <c r="X433" s="207">
        <f>(IF(AND(W433&gt;=$E433,W433&lt;=$F433),0,IF(W433=0,0,IF(W433&lt;$C433,0,IF(W433&gt;$D433,2,IF(W433&gt;=$C433,1,IF(W433&lt;=$D433,1)))))))</f>
        <v>0</v>
      </c>
      <c r="Y433" s="206">
        <f>'Lab Results - U.S.'!P59</f>
        <v>0</v>
      </c>
      <c r="Z433" s="207">
        <f>(IF(AND(Y433&gt;=$E433,Y433&lt;=$F433),0,IF(Y433=0,0,IF(Y433&lt;$C433,0,IF(Y433&gt;$D433,2,IF(Y433&gt;=$C433,1,IF(Y433&lt;=$D433,1)))))))</f>
        <v>0</v>
      </c>
      <c r="AA433" s="206">
        <f>'Lab Results - U.S.'!Q59</f>
        <v>0</v>
      </c>
      <c r="AB433" s="207">
        <f>(IF(AND(AA433&gt;=$E433,AA433&lt;=$F433),0,IF(AA433=0,0,IF(AA433&lt;$C433,0,IF(AA433&gt;$D433,2,IF(AA433&gt;=$C433,1,IF(AA433&lt;=$D433,1)))))))</f>
        <v>0</v>
      </c>
      <c r="AC433" s="206">
        <f>'Lab Results - U.S.'!R59</f>
        <v>0</v>
      </c>
      <c r="AD433" s="227">
        <f>(IF(AND(AC433&gt;=$E433,AC433&lt;=$F433),0,IF(AC433=0,0,IF(AC433&lt;$C433,0,IF(AC433&gt;$D433,2,IF(AC433&gt;=$C433,1,IF(AC433&lt;=$D433,1)))))))</f>
        <v>0</v>
      </c>
    </row>
    <row r="434" spans="1:30" ht="15.75" customHeight="1" x14ac:dyDescent="0.2">
      <c r="A434" s="226" t="s">
        <v>2491</v>
      </c>
      <c r="B434" s="204" t="s">
        <v>2492</v>
      </c>
      <c r="C434" s="205">
        <v>30.9</v>
      </c>
      <c r="D434" s="205">
        <v>35.4</v>
      </c>
      <c r="E434" s="205">
        <v>32</v>
      </c>
      <c r="F434" s="205">
        <v>35</v>
      </c>
      <c r="G434" s="206">
        <f>'Lab Results - U.S.'!G60</f>
        <v>0</v>
      </c>
      <c r="H434" s="207">
        <f>(IF(AND(G434&gt;=$E434,G434&lt;=$F434),0,IF(G434=0,0,IF(G434&lt;$C434,0,IF(G434&gt;$D434,2,IF(G434&gt;=$C434,1,IF(G434&lt;=$D434,1)))))))</f>
        <v>0</v>
      </c>
      <c r="I434" s="206">
        <f>'Lab Results - U.S.'!H60</f>
        <v>0</v>
      </c>
      <c r="J434" s="207">
        <f>(IF(AND(I434&gt;=$E434,I434&lt;=$F434),0,IF(I434=0,0,IF(I434&lt;$C434,0,IF(I434&gt;$D434,2,IF(I434&gt;=$C434,1,IF(I434&lt;=$D434,1)))))))</f>
        <v>0</v>
      </c>
      <c r="K434" s="206">
        <f>'Lab Results - U.S.'!I60</f>
        <v>0</v>
      </c>
      <c r="L434" s="207">
        <f>(IF(AND(K434&gt;=$E434,K434&lt;=$F434),0,IF(K434=0,0,IF(K434&lt;$C434,0,IF(K434&gt;$D434,2,IF(K434&gt;=$C434,1,IF(K434&lt;=$D434,1)))))))</f>
        <v>0</v>
      </c>
      <c r="M434" s="206">
        <f>'Lab Results - U.S.'!J60</f>
        <v>0</v>
      </c>
      <c r="N434" s="207">
        <f>(IF(AND(M434&gt;=$E434,M434&lt;=$F434),0,IF(M434=0,0,IF(M434&lt;$C434,0,IF(M434&gt;$D434,2,IF(M434&gt;=$C434,1,IF(M434&lt;=$D434,1)))))))</f>
        <v>0</v>
      </c>
      <c r="O434" s="206">
        <f>'Lab Results - U.S.'!K60</f>
        <v>0</v>
      </c>
      <c r="P434" s="207">
        <f>(IF(AND(O434&gt;=$E434,O434&lt;=$F434),0,IF(O434=0,0,IF(O434&lt;$C434,0,IF(O434&gt;$D434,2,IF(O434&gt;=$C434,1,IF(O434&lt;=$D434,1)))))))</f>
        <v>0</v>
      </c>
      <c r="Q434" s="206">
        <f>'Lab Results - U.S.'!L60</f>
        <v>0</v>
      </c>
      <c r="R434" s="207">
        <f>(IF(AND(Q434&gt;=$E434,Q434&lt;=$F434),0,IF(Q434=0,0,IF(Q434&lt;$C434,0,IF(Q434&gt;$D434,2,IF(Q434&gt;=$C434,1,IF(Q434&lt;=$D434,1)))))))</f>
        <v>0</v>
      </c>
      <c r="S434" s="206">
        <f>'Lab Results - U.S.'!M60</f>
        <v>0</v>
      </c>
      <c r="T434" s="207">
        <f>(IF(AND(S434&gt;=$E434,S434&lt;=$F434),0,IF(S434=0,0,IF(S434&lt;$C434,0,IF(S434&gt;$D434,2,IF(S434&gt;=$C434,1,IF(S434&lt;=$D434,1)))))))</f>
        <v>0</v>
      </c>
      <c r="U434" s="206">
        <f>'Lab Results - U.S.'!N60</f>
        <v>0</v>
      </c>
      <c r="V434" s="207">
        <f>(IF(AND(U434&gt;=$E434,U434&lt;=$F434),0,IF(U434=0,0,IF(U434&lt;$C434,0,IF(U434&gt;$D434,2,IF(U434&gt;=$C434,1,IF(U434&lt;=$D434,1)))))))</f>
        <v>0</v>
      </c>
      <c r="W434" s="206">
        <f>'Lab Results - U.S.'!O60</f>
        <v>0</v>
      </c>
      <c r="X434" s="207">
        <f>(IF(AND(W434&gt;=$E434,W434&lt;=$F434),0,IF(W434=0,0,IF(W434&lt;$C434,0,IF(W434&gt;$D434,2,IF(W434&gt;=$C434,1,IF(W434&lt;=$D434,1)))))))</f>
        <v>0</v>
      </c>
      <c r="Y434" s="206">
        <f>'Lab Results - U.S.'!P60</f>
        <v>0</v>
      </c>
      <c r="Z434" s="207">
        <f>(IF(AND(Y434&gt;=$E434,Y434&lt;=$F434),0,IF(Y434=0,0,IF(Y434&lt;$C434,0,IF(Y434&gt;$D434,2,IF(Y434&gt;=$C434,1,IF(Y434&lt;=$D434,1)))))))</f>
        <v>0</v>
      </c>
      <c r="AA434" s="206">
        <f>'Lab Results - U.S.'!Q60</f>
        <v>0</v>
      </c>
      <c r="AB434" s="207">
        <f>(IF(AND(AA434&gt;=$E434,AA434&lt;=$F434),0,IF(AA434=0,0,IF(AA434&lt;$C434,0,IF(AA434&gt;$D434,2,IF(AA434&gt;=$C434,1,IF(AA434&lt;=$D434,1)))))))</f>
        <v>0</v>
      </c>
      <c r="AC434" s="206">
        <f>'Lab Results - U.S.'!R60</f>
        <v>0</v>
      </c>
      <c r="AD434" s="227">
        <f>(IF(AND(AC434&gt;=$E434,AC434&lt;=$F434),0,IF(AC434=0,0,IF(AC434&lt;$C434,0,IF(AC434&gt;$D434,2,IF(AC434&gt;=$C434,1,IF(AC434&lt;=$D434,1)))))))</f>
        <v>0</v>
      </c>
    </row>
    <row r="435" spans="1:30" ht="15.75" customHeight="1" x14ac:dyDescent="0.2">
      <c r="A435" s="226" t="s">
        <v>2493</v>
      </c>
      <c r="B435" s="204" t="s">
        <v>2494</v>
      </c>
      <c r="C435" s="205">
        <v>10.8</v>
      </c>
      <c r="D435" s="205">
        <v>14.8</v>
      </c>
      <c r="E435" s="205">
        <v>0</v>
      </c>
      <c r="F435" s="205">
        <v>13</v>
      </c>
      <c r="G435" s="206">
        <f>'Lab Results - U.S.'!G61</f>
        <v>0</v>
      </c>
      <c r="H435" s="207">
        <f>(IF(AND(G435&gt;=$E435,G435&lt;=$F435),0,IF(G435=0,0,IF(G435&lt;$C435,0,IF(G435&gt;$D435,2,IF(G435&gt;=$C435,1,IF(G435&lt;=$D435,1)))))))</f>
        <v>0</v>
      </c>
      <c r="I435" s="206">
        <f>'Lab Results - U.S.'!H61</f>
        <v>0</v>
      </c>
      <c r="J435" s="207">
        <f>(IF(AND(I435&gt;=$E435,I435&lt;=$F435),0,IF(I435=0,0,IF(I435&lt;$C435,0,IF(I435&gt;$D435,2,IF(I435&gt;=$C435,1,IF(I435&lt;=$D435,1)))))))</f>
        <v>0</v>
      </c>
      <c r="K435" s="206">
        <f>'Lab Results - U.S.'!I61</f>
        <v>0</v>
      </c>
      <c r="L435" s="207">
        <f>(IF(AND(K435&gt;=$E435,K435&lt;=$F435),0,IF(K435=0,0,IF(K435&lt;$C435,0,IF(K435&gt;$D435,2,IF(K435&gt;=$C435,1,IF(K435&lt;=$D435,1)))))))</f>
        <v>0</v>
      </c>
      <c r="M435" s="206">
        <f>'Lab Results - U.S.'!J61</f>
        <v>0</v>
      </c>
      <c r="N435" s="207">
        <f>(IF(AND(M435&gt;=$E435,M435&lt;=$F435),0,IF(M435=0,0,IF(M435&lt;$C435,0,IF(M435&gt;$D435,2,IF(M435&gt;=$C435,1,IF(M435&lt;=$D435,1)))))))</f>
        <v>0</v>
      </c>
      <c r="O435" s="206">
        <f>'Lab Results - U.S.'!K61</f>
        <v>0</v>
      </c>
      <c r="P435" s="207">
        <f>(IF(AND(O435&gt;=$E435,O435&lt;=$F435),0,IF(O435=0,0,IF(O435&lt;$C435,0,IF(O435&gt;$D435,2,IF(O435&gt;=$C435,1,IF(O435&lt;=$D435,1)))))))</f>
        <v>0</v>
      </c>
      <c r="Q435" s="206">
        <f>'Lab Results - U.S.'!L61</f>
        <v>0</v>
      </c>
      <c r="R435" s="207">
        <f>(IF(AND(Q435&gt;=$E435,Q435&lt;=$F435),0,IF(Q435=0,0,IF(Q435&lt;$C435,0,IF(Q435&gt;$D435,2,IF(Q435&gt;=$C435,1,IF(Q435&lt;=$D435,1)))))))</f>
        <v>0</v>
      </c>
      <c r="S435" s="206">
        <f>'Lab Results - U.S.'!M61</f>
        <v>0</v>
      </c>
      <c r="T435" s="207">
        <f>(IF(AND(S435&gt;=$E435,S435&lt;=$F435),0,IF(S435=0,0,IF(S435&lt;$C435,0,IF(S435&gt;$D435,2,IF(S435&gt;=$C435,1,IF(S435&lt;=$D435,1)))))))</f>
        <v>0</v>
      </c>
      <c r="U435" s="206">
        <f>'Lab Results - U.S.'!N61</f>
        <v>0</v>
      </c>
      <c r="V435" s="207">
        <f>(IF(AND(U435&gt;=$E435,U435&lt;=$F435),0,IF(U435=0,0,IF(U435&lt;$C435,0,IF(U435&gt;$D435,2,IF(U435&gt;=$C435,1,IF(U435&lt;=$D435,1)))))))</f>
        <v>0</v>
      </c>
      <c r="W435" s="206">
        <f>'Lab Results - U.S.'!O61</f>
        <v>0</v>
      </c>
      <c r="X435" s="207">
        <f>(IF(AND(W435&gt;=$E435,W435&lt;=$F435),0,IF(W435=0,0,IF(W435&lt;$C435,0,IF(W435&gt;$D435,2,IF(W435&gt;=$C435,1,IF(W435&lt;=$D435,1)))))))</f>
        <v>0</v>
      </c>
      <c r="Y435" s="206">
        <f>'Lab Results - U.S.'!P61</f>
        <v>0</v>
      </c>
      <c r="Z435" s="207">
        <f>(IF(AND(Y435&gt;=$E435,Y435&lt;=$F435),0,IF(Y435=0,0,IF(Y435&lt;$C435,0,IF(Y435&gt;$D435,2,IF(Y435&gt;=$C435,1,IF(Y435&lt;=$D435,1)))))))</f>
        <v>0</v>
      </c>
      <c r="AA435" s="206">
        <f>'Lab Results - U.S.'!Q61</f>
        <v>0</v>
      </c>
      <c r="AB435" s="207">
        <f>(IF(AND(AA435&gt;=$E435,AA435&lt;=$F435),0,IF(AA435=0,0,IF(AA435&lt;$C435,0,IF(AA435&gt;$D435,2,IF(AA435&gt;=$C435,1,IF(AA435&lt;=$D435,1)))))))</f>
        <v>0</v>
      </c>
      <c r="AC435" s="206">
        <f>'Lab Results - U.S.'!R61</f>
        <v>0</v>
      </c>
      <c r="AD435" s="227">
        <f>(IF(AND(AC435&gt;=$E435,AC435&lt;=$F435),0,IF(AC435=0,0,IF(AC435&lt;$C435,0,IF(AC435&gt;$D435,2,IF(AC435&gt;=$C435,1,IF(AC435&lt;=$D435,1)))))))</f>
        <v>0</v>
      </c>
    </row>
    <row r="436" spans="1:30" ht="16.5" customHeight="1" x14ac:dyDescent="0.2">
      <c r="A436" s="233" t="s">
        <v>2495</v>
      </c>
      <c r="B436" s="208" t="s">
        <v>2496</v>
      </c>
      <c r="C436" s="199">
        <v>211</v>
      </c>
      <c r="D436" s="199">
        <v>911</v>
      </c>
      <c r="E436" s="199">
        <v>800</v>
      </c>
      <c r="F436" s="199">
        <v>1500</v>
      </c>
      <c r="G436" s="200">
        <f>'Lab Results - U.S.'!G93</f>
        <v>0</v>
      </c>
      <c r="H436" s="200">
        <f>(IF(G436&gt;=$E436,0,IF(G436=0,0,IF(G436&lt;$C436,2,IF(G436&gt;=$C436,1,IF(G436&lt;=$D436,1))))))</f>
        <v>0</v>
      </c>
      <c r="I436" s="200">
        <f>'Lab Results - U.S.'!H93</f>
        <v>0</v>
      </c>
      <c r="J436" s="200">
        <f>(IF(I436&gt;=$E436,0,IF(I436=0,0,IF(I436&lt;$C436,2,IF(I436&gt;=$C436,1,IF(I436&lt;=$D436,1))))))</f>
        <v>0</v>
      </c>
      <c r="K436" s="200">
        <f>'Lab Results - U.S.'!I93</f>
        <v>0</v>
      </c>
      <c r="L436" s="200">
        <f>(IF(K436&gt;=$E436,0,IF(K436=0,0,IF(K436&lt;$C436,2,IF(K436&gt;=$C436,1,IF(K436&lt;=$D436,1))))))</f>
        <v>0</v>
      </c>
      <c r="M436" s="200">
        <f>'Lab Results - U.S.'!J93</f>
        <v>0</v>
      </c>
      <c r="N436" s="200">
        <f>(IF(M436&gt;=$E436,0,IF(M436=0,0,IF(M436&lt;$C436,2,IF(M436&gt;=$C436,1,IF(M436&lt;=$D436,1))))))</f>
        <v>0</v>
      </c>
      <c r="O436" s="200">
        <f>'Lab Results - U.S.'!K93</f>
        <v>0</v>
      </c>
      <c r="P436" s="200">
        <f>(IF(O436&gt;=$E436,0,IF(O436=0,0,IF(O436&lt;$C436,2,IF(O436&gt;=$C436,1,IF(O436&lt;=$D436,1))))))</f>
        <v>0</v>
      </c>
      <c r="Q436" s="200">
        <f>'Lab Results - U.S.'!L93</f>
        <v>0</v>
      </c>
      <c r="R436" s="200">
        <f>(IF(Q436&gt;=$E436,0,IF(Q436=0,0,IF(Q436&lt;$C436,2,IF(Q436&gt;=$C436,1,IF(Q436&lt;=$D436,1))))))</f>
        <v>0</v>
      </c>
      <c r="S436" s="200">
        <f>'Lab Results - U.S.'!M93</f>
        <v>0</v>
      </c>
      <c r="T436" s="200">
        <f>(IF(S436&gt;=$E436,0,IF(S436=0,0,IF(S436&lt;$C436,2,IF(S436&gt;=$C436,1,IF(S436&lt;=$D436,1))))))</f>
        <v>0</v>
      </c>
      <c r="U436" s="200">
        <f>'Lab Results - U.S.'!N93</f>
        <v>0</v>
      </c>
      <c r="V436" s="200">
        <f>(IF(U436&gt;=$E436,0,IF(U436=0,0,IF(U436&lt;$C436,2,IF(U436&gt;=$C436,1,IF(U436&lt;=$D436,1))))))</f>
        <v>0</v>
      </c>
      <c r="W436" s="200">
        <f>'Lab Results - U.S.'!O93</f>
        <v>0</v>
      </c>
      <c r="X436" s="200">
        <f>(IF(W436&gt;=$E436,0,IF(W436=0,0,IF(W436&lt;$C436,2,IF(W436&gt;=$C436,1,IF(W436&lt;=$D436,1))))))</f>
        <v>0</v>
      </c>
      <c r="Y436" s="200">
        <f>'Lab Results - U.S.'!P93</f>
        <v>0</v>
      </c>
      <c r="Z436" s="200">
        <f>(IF(Y436&gt;=$E436,0,IF(Y436=0,0,IF(Y436&lt;$C436,2,IF(Y436&gt;=$C436,1,IF(Y436&lt;=$D436,1))))))</f>
        <v>0</v>
      </c>
      <c r="AA436" s="200">
        <f>'Lab Results - U.S.'!Q93</f>
        <v>0</v>
      </c>
      <c r="AB436" s="200">
        <f>(IF(AA436&gt;=$E436,0,IF(AA436=0,0,IF(AA436&lt;$C436,2,IF(AA436&gt;=$C436,1,IF(AA436&lt;=$D436,1))))))</f>
        <v>0</v>
      </c>
      <c r="AC436" s="200">
        <f>'Lab Results - U.S.'!R93</f>
        <v>0</v>
      </c>
      <c r="AD436" s="223">
        <f>(IF(AC436&gt;=$E436,0,IF(AC436=0,0,IF(AC436&lt;$C436,2,IF(AC436&gt;=$C436,1,IF(AC436&lt;=$D436,1))))))</f>
        <v>0</v>
      </c>
    </row>
    <row r="437" spans="1:30" ht="15" customHeight="1" x14ac:dyDescent="0.2">
      <c r="A437" s="676" t="s">
        <v>2497</v>
      </c>
      <c r="B437" s="541"/>
      <c r="C437" s="541"/>
      <c r="D437" s="541"/>
      <c r="E437" s="541"/>
      <c r="F437" s="541"/>
      <c r="G437" s="145"/>
      <c r="H437" s="145">
        <f>SUM(H427:H436)/(COUNT(H427:H436)*2)*100</f>
        <v>0</v>
      </c>
      <c r="I437" s="145"/>
      <c r="J437" s="145">
        <f>SUM(J427:J436)/(COUNT(J427:J436)*2)*100</f>
        <v>0</v>
      </c>
      <c r="K437" s="145"/>
      <c r="L437" s="145">
        <f>SUM(L427:L436)/(COUNT(L427:L436)*2)*100</f>
        <v>0</v>
      </c>
      <c r="M437" s="145"/>
      <c r="N437" s="145">
        <f>SUM(N427:N436)/(COUNT(N427:N436)*2)*100</f>
        <v>0</v>
      </c>
      <c r="O437" s="145"/>
      <c r="P437" s="145">
        <f>SUM(P427:P436)/(COUNT(P427:P436)*2)*100</f>
        <v>0</v>
      </c>
      <c r="Q437" s="145"/>
      <c r="R437" s="145">
        <f>SUM(R427:R436)/(COUNT(R427:R436)*2)*100</f>
        <v>0</v>
      </c>
      <c r="S437" s="145"/>
      <c r="T437" s="145">
        <f>SUM(T427:T436)/(COUNT(T427:T436)*2)*100</f>
        <v>0</v>
      </c>
      <c r="U437" s="145"/>
      <c r="V437" s="145">
        <f>SUM(V427:V436)/(COUNT(V427:V436)*2)*100</f>
        <v>0</v>
      </c>
      <c r="W437" s="145"/>
      <c r="X437" s="145">
        <f>SUM(X427:X436)/(COUNT(X427:X436)*2)*100</f>
        <v>0</v>
      </c>
      <c r="Y437" s="145"/>
      <c r="Z437" s="145">
        <f>SUM(Z427:Z436)/(COUNT(Z427:Z436)*2)*100</f>
        <v>0</v>
      </c>
      <c r="AA437" s="145"/>
      <c r="AB437" s="145">
        <f>SUM(AB427:AB436)/(COUNT(AB427:AB436)*2)*100</f>
        <v>0</v>
      </c>
      <c r="AC437" s="145"/>
      <c r="AD437" s="149">
        <f>SUM(AD427:AD436)/(COUNT(AD427:AD436)*2)*100</f>
        <v>0</v>
      </c>
    </row>
    <row r="438" spans="1:30" ht="15" customHeight="1" x14ac:dyDescent="0.2">
      <c r="A438" s="676" t="s">
        <v>2498</v>
      </c>
      <c r="B438" s="541"/>
      <c r="C438" s="541"/>
      <c r="D438" s="541"/>
      <c r="E438" s="541"/>
      <c r="F438" s="541"/>
      <c r="G438" s="145"/>
      <c r="H438" s="145">
        <f>SUMIF(H427:H436,1,H427:H436)/(COUNT(H427:H436)*1)*100</f>
        <v>0</v>
      </c>
      <c r="I438" s="145"/>
      <c r="J438" s="145">
        <f>SUMIF(J427:J436,1,J427:J436)/(COUNT(J427:J436)*1)*100</f>
        <v>0</v>
      </c>
      <c r="K438" s="145"/>
      <c r="L438" s="145">
        <f>SUMIF(L427:L436,1,L427:L436)/(COUNT(L427:L436)*1)*100</f>
        <v>0</v>
      </c>
      <c r="M438" s="145"/>
      <c r="N438" s="145">
        <f>SUMIF(N427:N436,1,N427:N436)/(COUNT(N427:N436)*1)*100</f>
        <v>0</v>
      </c>
      <c r="O438" s="145"/>
      <c r="P438" s="145">
        <f>SUMIF(P427:P436,1,P427:P436)/(COUNT(P427:P436)*1)*100</f>
        <v>0</v>
      </c>
      <c r="Q438" s="145"/>
      <c r="R438" s="145">
        <f>SUMIF(R427:R436,1,R427:R436)/(COUNT(R427:R436)*1)*100</f>
        <v>0</v>
      </c>
      <c r="S438" s="145"/>
      <c r="T438" s="145">
        <f>SUMIF(T427:T436,1,T427:T436)/(COUNT(T427:T436)*1)*100</f>
        <v>0</v>
      </c>
      <c r="U438" s="145"/>
      <c r="V438" s="145">
        <f>SUMIF(V427:V436,1,V427:V436)/(COUNT(V427:V436)*1)*100</f>
        <v>0</v>
      </c>
      <c r="W438" s="145"/>
      <c r="X438" s="145">
        <f>SUMIF(X427:X436,1,X427:X436)/(COUNT(X427:X436)*1)*100</f>
        <v>0</v>
      </c>
      <c r="Y438" s="145"/>
      <c r="Z438" s="145">
        <f>SUMIF(Z427:Z436,1,Z427:Z436)/(COUNT(Z427:Z436)*1)*100</f>
        <v>0</v>
      </c>
      <c r="AA438" s="145"/>
      <c r="AB438" s="145">
        <f>SUMIF(AB427:AB436,1,AB427:AB436)/(COUNT(AB427:AB436)*1)*100</f>
        <v>0</v>
      </c>
      <c r="AC438" s="145"/>
      <c r="AD438" s="149">
        <f>SUMIF(AD427:AD436,1,AD427:AD436)/(COUNT(AD427:AD436)*1)*100</f>
        <v>0</v>
      </c>
    </row>
    <row r="439" spans="1:30" ht="15" customHeight="1" x14ac:dyDescent="0.2">
      <c r="A439" s="676" t="s">
        <v>2499</v>
      </c>
      <c r="B439" s="541"/>
      <c r="C439" s="541"/>
      <c r="D439" s="541"/>
      <c r="E439" s="541"/>
      <c r="F439" s="541"/>
      <c r="G439" s="145"/>
      <c r="H439" s="145">
        <f>SUMIF(H427:H436,2,H427:H436)/(COUNT(H427:H436)*2)*100</f>
        <v>0</v>
      </c>
      <c r="I439" s="145"/>
      <c r="J439" s="145">
        <f>SUMIF(J427:J436,2,J427:J436)/(COUNT(J427:J436)*2)*100</f>
        <v>0</v>
      </c>
      <c r="K439" s="145"/>
      <c r="L439" s="145">
        <f>SUMIF(L427:L436,2,L427:L436)/(COUNT(L427:L436)*2)*100</f>
        <v>0</v>
      </c>
      <c r="M439" s="145"/>
      <c r="N439" s="145">
        <f>SUMIF(N427:N436,2,N427:N436)/(COUNT(N427:N436)*2)*100</f>
        <v>0</v>
      </c>
      <c r="O439" s="145"/>
      <c r="P439" s="145">
        <f>SUMIF(P427:P436,2,P427:P436)/(COUNT(P427:P436)*2)*100</f>
        <v>0</v>
      </c>
      <c r="Q439" s="145"/>
      <c r="R439" s="145">
        <f>SUMIF(R427:R436,2,R427:R436)/(COUNT(R427:R436)*2)*100</f>
        <v>0</v>
      </c>
      <c r="S439" s="145"/>
      <c r="T439" s="145">
        <f>SUMIF(T427:T436,2,T427:T436)/(COUNT(T427:T436)*2)*100</f>
        <v>0</v>
      </c>
      <c r="U439" s="145"/>
      <c r="V439" s="145">
        <f>SUMIF(V427:V436,2,V427:V436)/(COUNT(V427:V436)*2)*100</f>
        <v>0</v>
      </c>
      <c r="W439" s="145"/>
      <c r="X439" s="145">
        <f>SUMIF(X427:X436,2,X427:X436)/(COUNT(X427:X436)*2)*100</f>
        <v>0</v>
      </c>
      <c r="Y439" s="145"/>
      <c r="Z439" s="145">
        <f>SUMIF(Z427:Z436,2,Z427:Z436)/(COUNT(Z427:Z436)*2)*100</f>
        <v>0</v>
      </c>
      <c r="AA439" s="145"/>
      <c r="AB439" s="145">
        <f>SUMIF(AB427:AB436,2,AB427:AB436)/(COUNT(AB427:AB436)*2)*100</f>
        <v>0</v>
      </c>
      <c r="AC439" s="145"/>
      <c r="AD439" s="149">
        <f>SUMIF(AD427:AD436,2,AD427:AD436)/(COUNT(AD427:AD436)*2)*100</f>
        <v>0</v>
      </c>
    </row>
    <row r="440" spans="1:30" ht="15.75" customHeight="1" x14ac:dyDescent="0.2">
      <c r="A440" s="674" t="s">
        <v>2500</v>
      </c>
      <c r="B440" s="541"/>
      <c r="C440" s="541"/>
      <c r="D440" s="541"/>
      <c r="E440" s="541"/>
      <c r="F440" s="541"/>
      <c r="G440" s="541"/>
      <c r="H440" s="541"/>
      <c r="I440" s="541"/>
      <c r="J440" s="541"/>
      <c r="K440" s="541"/>
      <c r="L440" s="541"/>
      <c r="M440" s="541"/>
      <c r="N440" s="541"/>
      <c r="O440" s="541"/>
      <c r="P440" s="541"/>
      <c r="Q440" s="541"/>
      <c r="R440" s="541"/>
      <c r="S440" s="541"/>
      <c r="T440" s="541"/>
      <c r="U440" s="541"/>
      <c r="V440" s="541"/>
      <c r="W440" s="541"/>
      <c r="X440" s="541"/>
      <c r="Y440" s="541"/>
      <c r="Z440" s="541"/>
      <c r="AA440" s="541"/>
      <c r="AB440" s="541"/>
      <c r="AC440" s="541"/>
      <c r="AD440" s="635"/>
    </row>
    <row r="441" spans="1:30" ht="15.75" customHeight="1" x14ac:dyDescent="0.2">
      <c r="A441" s="222" t="s">
        <v>2501</v>
      </c>
      <c r="B441" s="198" t="s">
        <v>2502</v>
      </c>
      <c r="C441" s="199">
        <v>3.8</v>
      </c>
      <c r="D441" s="199">
        <v>5</v>
      </c>
      <c r="E441" s="199">
        <v>4</v>
      </c>
      <c r="F441" s="199">
        <v>5</v>
      </c>
      <c r="G441" s="200">
        <f>'Lab Results - U.S.'!G23</f>
        <v>0</v>
      </c>
      <c r="H441" s="200">
        <f>(IF(G441&gt;=$E441,0,IF(G441=0,0,IF(G441&lt;$C441,2,IF(G441&gt;=$C441,1,IF(G441&lt;=$D441,1))))))</f>
        <v>0</v>
      </c>
      <c r="I441" s="200">
        <f>'Lab Results - U.S.'!H23</f>
        <v>0</v>
      </c>
      <c r="J441" s="200">
        <f>(IF(I441&gt;=$E441,0,IF(I441=0,0,IF(I441&lt;$C441,2,IF(I441&gt;=$C441,1,IF(I441&lt;=$D441,1))))))</f>
        <v>0</v>
      </c>
      <c r="K441" s="200">
        <f>'Lab Results - U.S.'!I23</f>
        <v>0</v>
      </c>
      <c r="L441" s="200">
        <f>(IF(K441&gt;=$E441,0,IF(K441=0,0,IF(K441&lt;$C441,2,IF(K441&gt;=$C441,1,IF(K441&lt;=$D441,1))))))</f>
        <v>0</v>
      </c>
      <c r="M441" s="200">
        <f>'Lab Results - U.S.'!J23</f>
        <v>0</v>
      </c>
      <c r="N441" s="200">
        <f>(IF(M441&gt;=$E441,0,IF(M441=0,0,IF(M441&lt;$C441,2,IF(M441&gt;=$C441,1,IF(M441&lt;=$D441,1))))))</f>
        <v>0</v>
      </c>
      <c r="O441" s="200">
        <f>'Lab Results - U.S.'!K23</f>
        <v>0</v>
      </c>
      <c r="P441" s="200">
        <f>(IF(O441&gt;=$E441,0,IF(O441=0,0,IF(O441&lt;$C441,2,IF(O441&gt;=$C441,1,IF(O441&lt;=$D441,1))))))</f>
        <v>0</v>
      </c>
      <c r="Q441" s="200">
        <f>'Lab Results - U.S.'!L23</f>
        <v>0</v>
      </c>
      <c r="R441" s="200">
        <f>(IF(Q441&gt;=$E441,0,IF(Q441=0,0,IF(Q441&lt;$C441,2,IF(Q441&gt;=$C441,1,IF(Q441&lt;=$D441,1))))))</f>
        <v>0</v>
      </c>
      <c r="S441" s="200">
        <f>'Lab Results - U.S.'!M23</f>
        <v>0</v>
      </c>
      <c r="T441" s="200">
        <f>(IF(S441&gt;=$E441,0,IF(S441=0,0,IF(S441&lt;$C441,2,IF(S441&gt;=$C441,1,IF(S441&lt;=$D441,1))))))</f>
        <v>0</v>
      </c>
      <c r="U441" s="200">
        <f>'Lab Results - U.S.'!N23</f>
        <v>0</v>
      </c>
      <c r="V441" s="200">
        <f>(IF(U441&gt;=$E441,0,IF(U441=0,0,IF(U441&lt;$C441,2,IF(U441&gt;=$C441,1,IF(U441&lt;=$D441,1))))))</f>
        <v>0</v>
      </c>
      <c r="W441" s="200">
        <f>'Lab Results - U.S.'!O23</f>
        <v>0</v>
      </c>
      <c r="X441" s="200">
        <f>(IF(W441&gt;=$E441,0,IF(W441=0,0,IF(W441&lt;$C441,2,IF(W441&gt;=$C441,1,IF(W441&lt;=$D441,1))))))</f>
        <v>0</v>
      </c>
      <c r="Y441" s="200">
        <f>'Lab Results - U.S.'!P23</f>
        <v>0</v>
      </c>
      <c r="Z441" s="200">
        <f>(IF(Y441&gt;=$E441,0,IF(Y441=0,0,IF(Y441&lt;$C441,2,IF(Y441&gt;=$C441,1,IF(Y441&lt;=$D441,1))))))</f>
        <v>0</v>
      </c>
      <c r="AA441" s="200">
        <f>'Lab Results - U.S.'!Q23</f>
        <v>0</v>
      </c>
      <c r="AB441" s="200">
        <f>(IF(AA441&gt;=$E441,0,IF(AA441=0,0,IF(AA441&lt;$C441,2,IF(AA441&gt;=$C441,1,IF(AA441&lt;=$D441,1))))))</f>
        <v>0</v>
      </c>
      <c r="AC441" s="200">
        <f>'Lab Results - U.S.'!R23</f>
        <v>0</v>
      </c>
      <c r="AD441" s="223">
        <f>(IF(AC441&gt;=$E441,0,IF(AC441=0,0,IF(AC441&lt;$C441,2,IF(AC441&gt;=$C441,1,IF(AC441&lt;=$D441,1))))))</f>
        <v>0</v>
      </c>
    </row>
    <row r="442" spans="1:30" ht="15.75" customHeight="1" x14ac:dyDescent="0.2">
      <c r="A442" s="226" t="s">
        <v>2503</v>
      </c>
      <c r="B442" s="204" t="s">
        <v>2504</v>
      </c>
      <c r="C442" s="205">
        <v>27</v>
      </c>
      <c r="D442" s="205">
        <v>142</v>
      </c>
      <c r="E442" s="205">
        <v>70</v>
      </c>
      <c r="F442" s="205">
        <v>90</v>
      </c>
      <c r="G442" s="206">
        <f>'Lab Results - U.S.'!G$27</f>
        <v>0</v>
      </c>
      <c r="H442" s="207">
        <f>(IF(AND(G442&gt;=$E442,G442&lt;=$F442),0,IF(G442=0,0,IF(G442&lt;$C442,0,IF(G442&gt;$D442,2,IF(G442&gt;=$C442,1,IF(G442&lt;=$D442,1)))))))</f>
        <v>0</v>
      </c>
      <c r="I442" s="206">
        <f>'Lab Results - U.S.'!H$27</f>
        <v>0</v>
      </c>
      <c r="J442" s="207">
        <f>(IF(AND(I442&gt;=$E442,I442&lt;=$F442),0,IF(I442=0,0,IF(I442&lt;$C442,0,IF(I442&gt;$D442,2,IF(I442&gt;=$C442,1,IF(I442&lt;=$D442,1)))))))</f>
        <v>0</v>
      </c>
      <c r="K442" s="206">
        <f>'Lab Results - U.S.'!I$27</f>
        <v>0</v>
      </c>
      <c r="L442" s="207">
        <f>(IF(AND(K442&gt;=$E442,K442&lt;=$F442),0,IF(K442=0,0,IF(K442&lt;$C442,0,IF(K442&gt;$D442,2,IF(K442&gt;=$C442,1,IF(K442&lt;=$D442,1)))))))</f>
        <v>0</v>
      </c>
      <c r="M442" s="206">
        <f>'Lab Results - U.S.'!J$27</f>
        <v>0</v>
      </c>
      <c r="N442" s="207">
        <f>(IF(AND(M442&gt;=$E442,M442&lt;=$F442),0,IF(M442=0,0,IF(M442&lt;$C442,0,IF(M442&gt;$D442,2,IF(M442&gt;=$C442,1,IF(M442&lt;=$D442,1)))))))</f>
        <v>0</v>
      </c>
      <c r="O442" s="206">
        <f>'Lab Results - U.S.'!K$27</f>
        <v>0</v>
      </c>
      <c r="P442" s="207">
        <f>(IF(AND(O442&gt;=$E442,O442&lt;=$F442),0,IF(O442=0,0,IF(O442&lt;$C442,0,IF(O442&gt;$D442,2,IF(O442&gt;=$C442,1,IF(O442&lt;=$D442,1)))))))</f>
        <v>0</v>
      </c>
      <c r="Q442" s="206">
        <f>'Lab Results - U.S.'!L$27</f>
        <v>0</v>
      </c>
      <c r="R442" s="207">
        <f>(IF(AND(Q442&gt;=$E442,Q442&lt;=$F442),0,IF(Q442=0,0,IF(Q442&lt;$C442,0,IF(Q442&gt;$D442,2,IF(Q442&gt;=$C442,1,IF(Q442&lt;=$D442,1)))))))</f>
        <v>0</v>
      </c>
      <c r="S442" s="206">
        <f>'Lab Results - U.S.'!M$27</f>
        <v>0</v>
      </c>
      <c r="T442" s="207">
        <f>(IF(AND(S442&gt;=$E442,S442&lt;=$F442),0,IF(S442=0,0,IF(S442&lt;$C442,0,IF(S442&gt;$D442,2,IF(S442&gt;=$C442,1,IF(S442&lt;=$D442,1)))))))</f>
        <v>0</v>
      </c>
      <c r="U442" s="206">
        <f>'Lab Results - U.S.'!N$27</f>
        <v>0</v>
      </c>
      <c r="V442" s="207">
        <f>(IF(AND(U442&gt;=$E442,U442&lt;=$F442),0,IF(U442=0,0,IF(U442&lt;$C442,0,IF(U442&gt;$D442,2,IF(U442&gt;=$C442,1,IF(U442&lt;=$D442,1)))))))</f>
        <v>0</v>
      </c>
      <c r="W442" s="206">
        <f>'Lab Results - U.S.'!O$27</f>
        <v>0</v>
      </c>
      <c r="X442" s="207">
        <f>(IF(AND(W442&gt;=$E442,W442&lt;=$F442),0,IF(W442=0,0,IF(W442&lt;$C442,0,IF(W442&gt;$D442,2,IF(W442&gt;=$C442,1,IF(W442&lt;=$D442,1)))))))</f>
        <v>0</v>
      </c>
      <c r="Y442" s="206">
        <f>'Lab Results - U.S.'!P$27</f>
        <v>0</v>
      </c>
      <c r="Z442" s="207">
        <f>(IF(AND(Y442&gt;=$E442,Y442&lt;=$F442),0,IF(Y442=0,0,IF(Y442&lt;$C442,0,IF(Y442&gt;$D442,2,IF(Y442&gt;=$C442,1,IF(Y442&lt;=$D442,1)))))))</f>
        <v>0</v>
      </c>
      <c r="AA442" s="206">
        <f>'Lab Results - U.S.'!Q$27</f>
        <v>0</v>
      </c>
      <c r="AB442" s="207">
        <f>(IF(AND(AA442&gt;=$E442,AA442&lt;=$F442),0,IF(AA442=0,0,IF(AA442&lt;$C442,0,IF(AA442&gt;$D442,2,IF(AA442&gt;=$C442,1,IF(AA442&lt;=$D442,1)))))))</f>
        <v>0</v>
      </c>
      <c r="AC442" s="206">
        <f>'Lab Results - U.S.'!R$27</f>
        <v>0</v>
      </c>
      <c r="AD442" s="227">
        <f>(IF(AND(AC442&gt;=$E442,AC442&lt;=$F442),0,IF(AC442=0,0,IF(AC442&lt;$C442,0,IF(AC442&gt;$D442,2,IF(AC442&gt;=$C442,1,IF(AC442&lt;=$D442,1)))))))</f>
        <v>0</v>
      </c>
    </row>
    <row r="443" spans="1:30" ht="15.75" customHeight="1" x14ac:dyDescent="0.2">
      <c r="A443" s="226" t="s">
        <v>2505</v>
      </c>
      <c r="B443" s="204" t="s">
        <v>2506</v>
      </c>
      <c r="C443" s="205">
        <v>3.9</v>
      </c>
      <c r="D443" s="205">
        <v>5.0999999999999996</v>
      </c>
      <c r="E443" s="205">
        <v>3.9</v>
      </c>
      <c r="F443" s="205">
        <v>4.5</v>
      </c>
      <c r="G443" s="206">
        <f>'Lab Results - U.S.'!G52</f>
        <v>0</v>
      </c>
      <c r="H443" s="207">
        <f>(IF(AND(G443&gt;=$E443,G443&lt;=$F443),0,IF(G443=0,0,IF(G443&lt;$C443,0,IF(G443&gt;$D443,2,IF(G443&gt;=$C443,1,IF(G443&lt;=$D443,1)))))))</f>
        <v>0</v>
      </c>
      <c r="I443" s="206">
        <f>'Lab Results - U.S.'!H52</f>
        <v>0</v>
      </c>
      <c r="J443" s="207">
        <f>(IF(AND(I443&gt;=$E443,I443&lt;=$F443),0,IF(I443=0,0,IF(I443&lt;$C443,0,IF(I443&gt;$D443,2,IF(I443&gt;=$C443,1,IF(I443&lt;=$D443,1)))))))</f>
        <v>0</v>
      </c>
      <c r="K443" s="206">
        <f>'Lab Results - U.S.'!I52</f>
        <v>0</v>
      </c>
      <c r="L443" s="207">
        <f>(IF(AND(K443&gt;=$E443,K443&lt;=$F443),0,IF(K443=0,0,IF(K443&lt;$C443,0,IF(K443&gt;$D443,2,IF(K443&gt;=$C443,1,IF(K443&lt;=$D443,1)))))))</f>
        <v>0</v>
      </c>
      <c r="M443" s="206">
        <f>'Lab Results - U.S.'!J52</f>
        <v>0</v>
      </c>
      <c r="N443" s="207">
        <f>(IF(AND(M443&gt;=$E443,M443&lt;=$F443),0,IF(M443=0,0,IF(M443&lt;$C443,0,IF(M443&gt;$D443,2,IF(M443&gt;=$C443,1,IF(M443&lt;=$D443,1)))))))</f>
        <v>0</v>
      </c>
      <c r="O443" s="206">
        <f>'Lab Results - U.S.'!K52</f>
        <v>0</v>
      </c>
      <c r="P443" s="207">
        <f>(IF(AND(O443&gt;=$E443,O443&lt;=$F443),0,IF(O443=0,0,IF(O443&lt;$C443,0,IF(O443&gt;$D443,2,IF(O443&gt;=$C443,1,IF(O443&lt;=$D443,1)))))))</f>
        <v>0</v>
      </c>
      <c r="Q443" s="206">
        <f>'Lab Results - U.S.'!L52</f>
        <v>0</v>
      </c>
      <c r="R443" s="207">
        <f>(IF(AND(Q443&gt;=$E443,Q443&lt;=$F443),0,IF(Q443=0,0,IF(Q443&lt;$C443,0,IF(Q443&gt;$D443,2,IF(Q443&gt;=$C443,1,IF(Q443&lt;=$D443,1)))))))</f>
        <v>0</v>
      </c>
      <c r="S443" s="206">
        <f>'Lab Results - U.S.'!M52</f>
        <v>0</v>
      </c>
      <c r="T443" s="207">
        <f>(IF(AND(S443&gt;=$E443,S443&lt;=$F443),0,IF(S443=0,0,IF(S443&lt;$C443,0,IF(S443&gt;$D443,2,IF(S443&gt;=$C443,1,IF(S443&lt;=$D443,1)))))))</f>
        <v>0</v>
      </c>
      <c r="U443" s="206">
        <f>'Lab Results - U.S.'!N52</f>
        <v>0</v>
      </c>
      <c r="V443" s="207">
        <f>(IF(AND(U443&gt;=$E443,U443&lt;=$F443),0,IF(U443=0,0,IF(U443&lt;$C443,0,IF(U443&gt;$D443,2,IF(U443&gt;=$C443,1,IF(U443&lt;=$D443,1)))))))</f>
        <v>0</v>
      </c>
      <c r="W443" s="206">
        <f>'Lab Results - U.S.'!O52</f>
        <v>0</v>
      </c>
      <c r="X443" s="207">
        <f>(IF(AND(W443&gt;=$E443,W443&lt;=$F443),0,IF(W443=0,0,IF(W443&lt;$C443,0,IF(W443&gt;$D443,2,IF(W443&gt;=$C443,1,IF(W443&lt;=$D443,1)))))))</f>
        <v>0</v>
      </c>
      <c r="Y443" s="206">
        <f>'Lab Results - U.S.'!P52</f>
        <v>0</v>
      </c>
      <c r="Z443" s="207">
        <f>(IF(AND(Y443&gt;=$E443,Y443&lt;=$F443),0,IF(Y443=0,0,IF(Y443&lt;$C443,0,IF(Y443&gt;$D443,2,IF(Y443&gt;=$C443,1,IF(Y443&lt;=$D443,1)))))))</f>
        <v>0</v>
      </c>
      <c r="AA443" s="206">
        <f>'Lab Results - U.S.'!Q52</f>
        <v>0</v>
      </c>
      <c r="AB443" s="207">
        <f>(IF(AND(AA443&gt;=$E443,AA443&lt;=$F443),0,IF(AA443=0,0,IF(AA443&lt;$C443,0,IF(AA443&gt;$D443,2,IF(AA443&gt;=$C443,1,IF(AA443&lt;=$D443,1)))))))</f>
        <v>0</v>
      </c>
      <c r="AC443" s="206">
        <f>'Lab Results - U.S.'!R52</f>
        <v>0</v>
      </c>
      <c r="AD443" s="227">
        <f>(IF(AND(AC443&gt;=$E443,AC443&lt;=$F443),0,IF(AC443=0,0,IF(AC443&lt;$C443,0,IF(AC443&gt;$D443,2,IF(AC443&gt;=$C443,1,IF(AC443&lt;=$D443,1)))))))</f>
        <v>0</v>
      </c>
    </row>
    <row r="444" spans="1:30" ht="15.75" customHeight="1" x14ac:dyDescent="0.2">
      <c r="A444" s="226" t="s">
        <v>2507</v>
      </c>
      <c r="B444" s="204" t="s">
        <v>2508</v>
      </c>
      <c r="C444" s="205">
        <v>3.9</v>
      </c>
      <c r="D444" s="205">
        <v>5.0999999999999996</v>
      </c>
      <c r="E444" s="205">
        <v>4.2</v>
      </c>
      <c r="F444" s="205">
        <v>4.9000000000000004</v>
      </c>
      <c r="G444" s="206">
        <f>'Lab Results - U.S.'!$G$53</f>
        <v>0</v>
      </c>
      <c r="H444" s="207">
        <f t="shared" ref="H444:H450" si="109">(IF(G444&gt;=$E444,0,IF(G444=0,0,IF(G444&lt;$C444,2,IF(G444&gt;=$C444,1,IF(G444&lt;=$D444,1))))))</f>
        <v>0</v>
      </c>
      <c r="I444" s="206">
        <f>'Lab Results - U.S.'!$H$53</f>
        <v>0</v>
      </c>
      <c r="J444" s="207">
        <f t="shared" ref="J444:J450" si="110">(IF(I444&gt;=$E444,0,IF(I444=0,0,IF(I444&lt;$C444,2,IF(I444&gt;=$C444,1,IF(I444&lt;=$D444,1))))))</f>
        <v>0</v>
      </c>
      <c r="K444" s="206">
        <f>'Lab Results - U.S.'!$I$53</f>
        <v>0</v>
      </c>
      <c r="L444" s="207">
        <f t="shared" ref="L444:L450" si="111">(IF(K444&gt;=$E444,0,IF(K444=0,0,IF(K444&lt;$C444,2,IF(K444&gt;=$C444,1,IF(K444&lt;=$D444,1))))))</f>
        <v>0</v>
      </c>
      <c r="M444" s="206">
        <f>'Lab Results - U.S.'!$J$53</f>
        <v>0</v>
      </c>
      <c r="N444" s="207">
        <f t="shared" ref="N444:N450" si="112">(IF(M444&gt;=$E444,0,IF(M444=0,0,IF(M444&lt;$C444,2,IF(M444&gt;=$C444,1,IF(M444&lt;=$D444,1))))))</f>
        <v>0</v>
      </c>
      <c r="O444" s="206">
        <f>'Lab Results - U.S.'!$K$53</f>
        <v>0</v>
      </c>
      <c r="P444" s="207">
        <f t="shared" ref="P444:P450" si="113">(IF(O444&gt;=$E444,0,IF(O444=0,0,IF(O444&lt;$C444,2,IF(O444&gt;=$C444,1,IF(O444&lt;=$D444,1))))))</f>
        <v>0</v>
      </c>
      <c r="Q444" s="206">
        <f>'Lab Results - U.S.'!$L$53</f>
        <v>0</v>
      </c>
      <c r="R444" s="207">
        <f t="shared" ref="R444:R450" si="114">(IF(Q444&gt;=$E444,0,IF(Q444=0,0,IF(Q444&lt;$C444,2,IF(Q444&gt;=$C444,1,IF(Q444&lt;=$D444,1))))))</f>
        <v>0</v>
      </c>
      <c r="S444" s="206">
        <f>'Lab Results - U.S.'!$M$53</f>
        <v>0</v>
      </c>
      <c r="T444" s="207">
        <f t="shared" ref="T444:T450" si="115">(IF(S444&gt;=$E444,0,IF(S444=0,0,IF(S444&lt;$C444,2,IF(S444&gt;=$C444,1,IF(S444&lt;=$D444,1))))))</f>
        <v>0</v>
      </c>
      <c r="U444" s="206">
        <f>'Lab Results - U.S.'!$N$53</f>
        <v>0</v>
      </c>
      <c r="V444" s="207">
        <f t="shared" ref="V444:V450" si="116">(IF(U444&gt;=$E444,0,IF(U444=0,0,IF(U444&lt;$C444,2,IF(U444&gt;=$C444,1,IF(U444&lt;=$D444,1))))))</f>
        <v>0</v>
      </c>
      <c r="W444" s="206">
        <f>'Lab Results - U.S.'!$O$53</f>
        <v>0</v>
      </c>
      <c r="X444" s="207">
        <f t="shared" ref="X444:X450" si="117">(IF(W444&gt;=$E444,0,IF(W444=0,0,IF(W444&lt;$C444,2,IF(W444&gt;=$C444,1,IF(W444&lt;=$D444,1))))))</f>
        <v>0</v>
      </c>
      <c r="Y444" s="206">
        <f>'Lab Results - U.S.'!$P$53</f>
        <v>0</v>
      </c>
      <c r="Z444" s="207">
        <f t="shared" ref="Z444:Z450" si="118">(IF(Y444&gt;=$E444,0,IF(Y444=0,0,IF(Y444&lt;$C444,2,IF(Y444&gt;=$C444,1,IF(Y444&lt;=$D444,1))))))</f>
        <v>0</v>
      </c>
      <c r="AA444" s="206">
        <f>'Lab Results - U.S.'!$Q$53</f>
        <v>0</v>
      </c>
      <c r="AB444" s="207">
        <f t="shared" ref="AB444:AB450" si="119">(IF(AA444&gt;=$E444,0,IF(AA444=0,0,IF(AA444&lt;$C444,2,IF(AA444&gt;=$C444,1,IF(AA444&lt;=$D444,1))))))</f>
        <v>0</v>
      </c>
      <c r="AC444" s="206">
        <f>'Lab Results - U.S.'!$R$53</f>
        <v>0</v>
      </c>
      <c r="AD444" s="227">
        <f>(IF(AND(AC444&gt;=$E444,AC444&lt;=$F444),0,IF(AC444=0,0,IF(AC444&lt;$C444,0,IF(AC444&gt;$D444,2,IF(AC444&gt;=$C444,1,IF(AC444&lt;=$D444,1)))))))</f>
        <v>0</v>
      </c>
    </row>
    <row r="445" spans="1:30" ht="15.75" customHeight="1" x14ac:dyDescent="0.2">
      <c r="A445" s="222" t="s">
        <v>2509</v>
      </c>
      <c r="B445" s="198" t="s">
        <v>2510</v>
      </c>
      <c r="C445" s="199">
        <v>36</v>
      </c>
      <c r="D445" s="199">
        <v>48.2</v>
      </c>
      <c r="E445" s="199">
        <v>37</v>
      </c>
      <c r="F445" s="199">
        <v>44</v>
      </c>
      <c r="G445" s="200">
        <f>'Lab Results - U.S.'!G56</f>
        <v>0</v>
      </c>
      <c r="H445" s="200">
        <f t="shared" si="109"/>
        <v>0</v>
      </c>
      <c r="I445" s="200">
        <f>'Lab Results - U.S.'!H56</f>
        <v>0</v>
      </c>
      <c r="J445" s="200">
        <f t="shared" si="110"/>
        <v>0</v>
      </c>
      <c r="K445" s="200">
        <f>'Lab Results - U.S.'!I56</f>
        <v>0</v>
      </c>
      <c r="L445" s="200">
        <f t="shared" si="111"/>
        <v>0</v>
      </c>
      <c r="M445" s="200">
        <f>'Lab Results - U.S.'!J56</f>
        <v>0</v>
      </c>
      <c r="N445" s="200">
        <f t="shared" si="112"/>
        <v>0</v>
      </c>
      <c r="O445" s="200">
        <f>'Lab Results - U.S.'!K56</f>
        <v>0</v>
      </c>
      <c r="P445" s="200">
        <f t="shared" si="113"/>
        <v>0</v>
      </c>
      <c r="Q445" s="200">
        <f>'Lab Results - U.S.'!L56</f>
        <v>0</v>
      </c>
      <c r="R445" s="200">
        <f t="shared" si="114"/>
        <v>0</v>
      </c>
      <c r="S445" s="200">
        <f>'Lab Results - U.S.'!M56</f>
        <v>0</v>
      </c>
      <c r="T445" s="200">
        <f t="shared" si="115"/>
        <v>0</v>
      </c>
      <c r="U445" s="200">
        <f>'Lab Results - U.S.'!N56</f>
        <v>0</v>
      </c>
      <c r="V445" s="200">
        <f t="shared" si="116"/>
        <v>0</v>
      </c>
      <c r="W445" s="200">
        <f>'Lab Results - U.S.'!O56</f>
        <v>0</v>
      </c>
      <c r="X445" s="200">
        <f t="shared" si="117"/>
        <v>0</v>
      </c>
      <c r="Y445" s="200">
        <f>'Lab Results - U.S.'!P56</f>
        <v>0</v>
      </c>
      <c r="Z445" s="200">
        <f t="shared" si="118"/>
        <v>0</v>
      </c>
      <c r="AA445" s="200">
        <f>'Lab Results - U.S.'!Q56</f>
        <v>0</v>
      </c>
      <c r="AB445" s="200">
        <f t="shared" si="119"/>
        <v>0</v>
      </c>
      <c r="AC445" s="200">
        <f>'Lab Results - U.S.'!R56</f>
        <v>0</v>
      </c>
      <c r="AD445" s="223">
        <f t="shared" ref="AD445:AD450" si="120">(IF(AC445&gt;=$E445,0,IF(AC445=0,0,IF(AC445&lt;$C445,2,IF(AC445&gt;=$C445,1,IF(AC445&lt;=$D445,1))))))</f>
        <v>0</v>
      </c>
    </row>
    <row r="446" spans="1:30" ht="15.75" customHeight="1" x14ac:dyDescent="0.2">
      <c r="A446" s="222" t="s">
        <v>2511</v>
      </c>
      <c r="B446" s="198" t="s">
        <v>2512</v>
      </c>
      <c r="C446" s="199">
        <v>36</v>
      </c>
      <c r="D446" s="199">
        <v>48.2</v>
      </c>
      <c r="E446" s="199">
        <v>40</v>
      </c>
      <c r="F446" s="199">
        <v>48</v>
      </c>
      <c r="G446" s="200">
        <f>'Lab Results - U.S.'!$G$57</f>
        <v>0</v>
      </c>
      <c r="H446" s="200">
        <f t="shared" si="109"/>
        <v>0</v>
      </c>
      <c r="I446" s="200">
        <f>'Lab Results - U.S.'!$H$57</f>
        <v>0</v>
      </c>
      <c r="J446" s="200">
        <f t="shared" si="110"/>
        <v>0</v>
      </c>
      <c r="K446" s="200">
        <f>'Lab Results - U.S.'!$I$57</f>
        <v>0</v>
      </c>
      <c r="L446" s="200">
        <f t="shared" si="111"/>
        <v>0</v>
      </c>
      <c r="M446" s="200">
        <f>'Lab Results - U.S.'!$J$57</f>
        <v>0</v>
      </c>
      <c r="N446" s="200">
        <f t="shared" si="112"/>
        <v>0</v>
      </c>
      <c r="O446" s="200">
        <f>'Lab Results - U.S.'!$K$57</f>
        <v>0</v>
      </c>
      <c r="P446" s="200">
        <f t="shared" si="113"/>
        <v>0</v>
      </c>
      <c r="Q446" s="200">
        <f>'Lab Results - U.S.'!$L$57</f>
        <v>0</v>
      </c>
      <c r="R446" s="200">
        <f t="shared" si="114"/>
        <v>0</v>
      </c>
      <c r="S446" s="200">
        <f>'Lab Results - U.S.'!$M$57</f>
        <v>0</v>
      </c>
      <c r="T446" s="200">
        <f t="shared" si="115"/>
        <v>0</v>
      </c>
      <c r="U446" s="200">
        <f>'Lab Results - U.S.'!$N$57</f>
        <v>0</v>
      </c>
      <c r="V446" s="200">
        <f t="shared" si="116"/>
        <v>0</v>
      </c>
      <c r="W446" s="200">
        <f>'Lab Results - U.S.'!$O$57</f>
        <v>0</v>
      </c>
      <c r="X446" s="200">
        <f t="shared" si="117"/>
        <v>0</v>
      </c>
      <c r="Y446" s="200">
        <f>'Lab Results - U.S.'!$P$57</f>
        <v>0</v>
      </c>
      <c r="Z446" s="200">
        <f t="shared" si="118"/>
        <v>0</v>
      </c>
      <c r="AA446" s="200">
        <f>'Lab Results - U.S.'!$Q$57</f>
        <v>0</v>
      </c>
      <c r="AB446" s="200">
        <f t="shared" si="119"/>
        <v>0</v>
      </c>
      <c r="AC446" s="200">
        <f>'Lab Results - U.S.'!$R$57</f>
        <v>0</v>
      </c>
      <c r="AD446" s="228">
        <f t="shared" si="120"/>
        <v>0</v>
      </c>
    </row>
    <row r="447" spans="1:30" ht="15.75" customHeight="1" x14ac:dyDescent="0.2">
      <c r="A447" s="222" t="s">
        <v>2513</v>
      </c>
      <c r="B447" s="198" t="s">
        <v>2514</v>
      </c>
      <c r="C447" s="199">
        <v>12</v>
      </c>
      <c r="D447" s="199">
        <v>16</v>
      </c>
      <c r="E447" s="199">
        <v>13.5</v>
      </c>
      <c r="F447" s="199">
        <v>14.5</v>
      </c>
      <c r="G447" s="200">
        <f>'Lab Results - U.S.'!G54</f>
        <v>0</v>
      </c>
      <c r="H447" s="200">
        <f t="shared" si="109"/>
        <v>0</v>
      </c>
      <c r="I447" s="200">
        <f>'Lab Results - U.S.'!H54</f>
        <v>0</v>
      </c>
      <c r="J447" s="200">
        <f t="shared" si="110"/>
        <v>0</v>
      </c>
      <c r="K447" s="200">
        <f>'Lab Results - U.S.'!I54</f>
        <v>0</v>
      </c>
      <c r="L447" s="200">
        <f t="shared" si="111"/>
        <v>0</v>
      </c>
      <c r="M447" s="200">
        <f>'Lab Results - U.S.'!J54</f>
        <v>0</v>
      </c>
      <c r="N447" s="200">
        <f t="shared" si="112"/>
        <v>0</v>
      </c>
      <c r="O447" s="200">
        <f>'Lab Results - U.S.'!K54</f>
        <v>0</v>
      </c>
      <c r="P447" s="200">
        <f t="shared" si="113"/>
        <v>0</v>
      </c>
      <c r="Q447" s="200">
        <f>'Lab Results - U.S.'!L54</f>
        <v>0</v>
      </c>
      <c r="R447" s="200">
        <f t="shared" si="114"/>
        <v>0</v>
      </c>
      <c r="S447" s="200">
        <f>'Lab Results - U.S.'!M54</f>
        <v>0</v>
      </c>
      <c r="T447" s="200">
        <f t="shared" si="115"/>
        <v>0</v>
      </c>
      <c r="U447" s="200">
        <f>'Lab Results - U.S.'!N54</f>
        <v>0</v>
      </c>
      <c r="V447" s="200">
        <f t="shared" si="116"/>
        <v>0</v>
      </c>
      <c r="W447" s="200">
        <f>'Lab Results - U.S.'!O54</f>
        <v>0</v>
      </c>
      <c r="X447" s="200">
        <f t="shared" si="117"/>
        <v>0</v>
      </c>
      <c r="Y447" s="200">
        <f>'Lab Results - U.S.'!P54</f>
        <v>0</v>
      </c>
      <c r="Z447" s="200">
        <f t="shared" si="118"/>
        <v>0</v>
      </c>
      <c r="AA447" s="200">
        <f>'Lab Results - U.S.'!Q54</f>
        <v>0</v>
      </c>
      <c r="AB447" s="200">
        <f t="shared" si="119"/>
        <v>0</v>
      </c>
      <c r="AC447" s="200">
        <f>'Lab Results - U.S.'!R54</f>
        <v>0</v>
      </c>
      <c r="AD447" s="223">
        <f t="shared" si="120"/>
        <v>0</v>
      </c>
    </row>
    <row r="448" spans="1:30" ht="15.75" customHeight="1" x14ac:dyDescent="0.2">
      <c r="A448" s="222" t="s">
        <v>2515</v>
      </c>
      <c r="B448" s="198" t="s">
        <v>2516</v>
      </c>
      <c r="C448" s="199">
        <v>12</v>
      </c>
      <c r="D448" s="199">
        <v>16</v>
      </c>
      <c r="E448" s="199">
        <v>13.5</v>
      </c>
      <c r="F448" s="199">
        <v>14.5</v>
      </c>
      <c r="G448" s="200">
        <f>'Lab Results - U.S.'!$G$55</f>
        <v>0</v>
      </c>
      <c r="H448" s="200">
        <f t="shared" si="109"/>
        <v>0</v>
      </c>
      <c r="I448" s="200">
        <f>'Lab Results - U.S.'!$H$55</f>
        <v>0</v>
      </c>
      <c r="J448" s="200">
        <f t="shared" si="110"/>
        <v>0</v>
      </c>
      <c r="K448" s="200">
        <f>'Lab Results - U.S.'!$I$55</f>
        <v>0</v>
      </c>
      <c r="L448" s="200">
        <f t="shared" si="111"/>
        <v>0</v>
      </c>
      <c r="M448" s="200">
        <f>'Lab Results - U.S.'!$J$55</f>
        <v>0</v>
      </c>
      <c r="N448" s="200">
        <f t="shared" si="112"/>
        <v>0</v>
      </c>
      <c r="O448" s="200">
        <f>'Lab Results - U.S.'!$K$55</f>
        <v>0</v>
      </c>
      <c r="P448" s="200">
        <f t="shared" si="113"/>
        <v>0</v>
      </c>
      <c r="Q448" s="200">
        <f>'Lab Results - U.S.'!$L$55</f>
        <v>0</v>
      </c>
      <c r="R448" s="200">
        <f t="shared" si="114"/>
        <v>0</v>
      </c>
      <c r="S448" s="200">
        <f>'Lab Results - U.S.'!$M$55</f>
        <v>0</v>
      </c>
      <c r="T448" s="200">
        <f t="shared" si="115"/>
        <v>0</v>
      </c>
      <c r="U448" s="200">
        <f>'Lab Results - U.S.'!$N$55</f>
        <v>0</v>
      </c>
      <c r="V448" s="200">
        <f t="shared" si="116"/>
        <v>0</v>
      </c>
      <c r="W448" s="200">
        <f>'Lab Results - U.S.'!$O$55</f>
        <v>0</v>
      </c>
      <c r="X448" s="200">
        <f t="shared" si="117"/>
        <v>0</v>
      </c>
      <c r="Y448" s="200">
        <f>'Lab Results - U.S.'!$P$55</f>
        <v>0</v>
      </c>
      <c r="Z448" s="200">
        <f t="shared" si="118"/>
        <v>0</v>
      </c>
      <c r="AA448" s="200">
        <f>'Lab Results - U.S.'!$Q$55</f>
        <v>0</v>
      </c>
      <c r="AB448" s="200">
        <f t="shared" si="119"/>
        <v>0</v>
      </c>
      <c r="AC448" s="200">
        <f>'Lab Results - U.S.'!$R$55</f>
        <v>0</v>
      </c>
      <c r="AD448" s="228">
        <f t="shared" si="120"/>
        <v>0</v>
      </c>
    </row>
    <row r="449" spans="1:30" ht="15.75" customHeight="1" x14ac:dyDescent="0.2">
      <c r="A449" s="222" t="s">
        <v>2517</v>
      </c>
      <c r="B449" s="198" t="s">
        <v>2518</v>
      </c>
      <c r="C449" s="199">
        <v>27</v>
      </c>
      <c r="D449" s="199">
        <v>34</v>
      </c>
      <c r="E449" s="199">
        <v>27</v>
      </c>
      <c r="F449" s="199">
        <v>32</v>
      </c>
      <c r="G449" s="200">
        <f>'Lab Results - U.S.'!G59</f>
        <v>0</v>
      </c>
      <c r="H449" s="200">
        <f t="shared" si="109"/>
        <v>0</v>
      </c>
      <c r="I449" s="200">
        <f>'Lab Results - U.S.'!H59</f>
        <v>0</v>
      </c>
      <c r="J449" s="200">
        <f t="shared" si="110"/>
        <v>0</v>
      </c>
      <c r="K449" s="200">
        <f>'Lab Results - U.S.'!I59</f>
        <v>0</v>
      </c>
      <c r="L449" s="200">
        <f t="shared" si="111"/>
        <v>0</v>
      </c>
      <c r="M449" s="200">
        <f>'Lab Results - U.S.'!J59</f>
        <v>0</v>
      </c>
      <c r="N449" s="200">
        <f t="shared" si="112"/>
        <v>0</v>
      </c>
      <c r="O449" s="200">
        <f>'Lab Results - U.S.'!K59</f>
        <v>0</v>
      </c>
      <c r="P449" s="200">
        <f t="shared" si="113"/>
        <v>0</v>
      </c>
      <c r="Q449" s="200">
        <f>'Lab Results - U.S.'!L59</f>
        <v>0</v>
      </c>
      <c r="R449" s="200">
        <f t="shared" si="114"/>
        <v>0</v>
      </c>
      <c r="S449" s="200">
        <f>'Lab Results - U.S.'!M59</f>
        <v>0</v>
      </c>
      <c r="T449" s="200">
        <f t="shared" si="115"/>
        <v>0</v>
      </c>
      <c r="U449" s="200">
        <f>'Lab Results - U.S.'!N59</f>
        <v>0</v>
      </c>
      <c r="V449" s="200">
        <f t="shared" si="116"/>
        <v>0</v>
      </c>
      <c r="W449" s="200">
        <f>'Lab Results - U.S.'!O59</f>
        <v>0</v>
      </c>
      <c r="X449" s="200">
        <f t="shared" si="117"/>
        <v>0</v>
      </c>
      <c r="Y449" s="200">
        <f>'Lab Results - U.S.'!P59</f>
        <v>0</v>
      </c>
      <c r="Z449" s="200">
        <f t="shared" si="118"/>
        <v>0</v>
      </c>
      <c r="AA449" s="200">
        <f>'Lab Results - U.S.'!Q59</f>
        <v>0</v>
      </c>
      <c r="AB449" s="200">
        <f t="shared" si="119"/>
        <v>0</v>
      </c>
      <c r="AC449" s="200">
        <f>'Lab Results - U.S.'!R59</f>
        <v>0</v>
      </c>
      <c r="AD449" s="223">
        <f t="shared" si="120"/>
        <v>0</v>
      </c>
    </row>
    <row r="450" spans="1:30" ht="16.5" customHeight="1" x14ac:dyDescent="0.2">
      <c r="A450" s="222" t="s">
        <v>2519</v>
      </c>
      <c r="B450" s="198" t="s">
        <v>2520</v>
      </c>
      <c r="C450" s="199">
        <v>30.9</v>
      </c>
      <c r="D450" s="199">
        <v>35.4</v>
      </c>
      <c r="E450" s="199">
        <v>32</v>
      </c>
      <c r="F450" s="199">
        <v>35</v>
      </c>
      <c r="G450" s="200">
        <f>'Lab Results - U.S.'!G60</f>
        <v>0</v>
      </c>
      <c r="H450" s="200">
        <f t="shared" si="109"/>
        <v>0</v>
      </c>
      <c r="I450" s="200">
        <f>'Lab Results - U.S.'!H60</f>
        <v>0</v>
      </c>
      <c r="J450" s="200">
        <f t="shared" si="110"/>
        <v>0</v>
      </c>
      <c r="K450" s="200">
        <f>'Lab Results - U.S.'!I60</f>
        <v>0</v>
      </c>
      <c r="L450" s="200">
        <f t="shared" si="111"/>
        <v>0</v>
      </c>
      <c r="M450" s="200">
        <f>'Lab Results - U.S.'!J60</f>
        <v>0</v>
      </c>
      <c r="N450" s="200">
        <f t="shared" si="112"/>
        <v>0</v>
      </c>
      <c r="O450" s="200">
        <f>'Lab Results - U.S.'!K60</f>
        <v>0</v>
      </c>
      <c r="P450" s="200">
        <f t="shared" si="113"/>
        <v>0</v>
      </c>
      <c r="Q450" s="200">
        <f>'Lab Results - U.S.'!L60</f>
        <v>0</v>
      </c>
      <c r="R450" s="200">
        <f t="shared" si="114"/>
        <v>0</v>
      </c>
      <c r="S450" s="200">
        <f>'Lab Results - U.S.'!M60</f>
        <v>0</v>
      </c>
      <c r="T450" s="200">
        <f t="shared" si="115"/>
        <v>0</v>
      </c>
      <c r="U450" s="200">
        <f>'Lab Results - U.S.'!N60</f>
        <v>0</v>
      </c>
      <c r="V450" s="200">
        <f t="shared" si="116"/>
        <v>0</v>
      </c>
      <c r="W450" s="200">
        <f>'Lab Results - U.S.'!O60</f>
        <v>0</v>
      </c>
      <c r="X450" s="200">
        <f t="shared" si="117"/>
        <v>0</v>
      </c>
      <c r="Y450" s="200">
        <f>'Lab Results - U.S.'!P60</f>
        <v>0</v>
      </c>
      <c r="Z450" s="200">
        <f t="shared" si="118"/>
        <v>0</v>
      </c>
      <c r="AA450" s="200">
        <f>'Lab Results - U.S.'!Q60</f>
        <v>0</v>
      </c>
      <c r="AB450" s="200">
        <f t="shared" si="119"/>
        <v>0</v>
      </c>
      <c r="AC450" s="200">
        <f>'Lab Results - U.S.'!R60</f>
        <v>0</v>
      </c>
      <c r="AD450" s="223">
        <f t="shared" si="120"/>
        <v>0</v>
      </c>
    </row>
    <row r="451" spans="1:30" ht="15" customHeight="1" x14ac:dyDescent="0.2">
      <c r="A451" s="676" t="s">
        <v>2521</v>
      </c>
      <c r="B451" s="541"/>
      <c r="C451" s="541"/>
      <c r="D451" s="541"/>
      <c r="E451" s="541"/>
      <c r="F451" s="541"/>
      <c r="G451" s="145"/>
      <c r="H451" s="145">
        <f>SUM(H441:H450)/(COUNT(H441:H450)*2)*100</f>
        <v>0</v>
      </c>
      <c r="I451" s="145"/>
      <c r="J451" s="145">
        <f>SUM(J441:J450)/(COUNT(J441:J450)*2)*100</f>
        <v>0</v>
      </c>
      <c r="K451" s="145"/>
      <c r="L451" s="145">
        <f>SUM(L441:L450)/(COUNT(L441:L450)*2)*100</f>
        <v>0</v>
      </c>
      <c r="M451" s="145"/>
      <c r="N451" s="145">
        <f>SUM(N441:N450)/(COUNT(N441:N450)*2)*100</f>
        <v>0</v>
      </c>
      <c r="O451" s="145"/>
      <c r="P451" s="145">
        <f>SUM(P441:P450)/(COUNT(P441:P450)*2)*100</f>
        <v>0</v>
      </c>
      <c r="Q451" s="145"/>
      <c r="R451" s="145">
        <f>SUM(R441:R450)/(COUNT(R441:R450)*2)*100</f>
        <v>0</v>
      </c>
      <c r="S451" s="145"/>
      <c r="T451" s="145">
        <f>SUM(T441:T450)/(COUNT(T441:T450)*2)*100</f>
        <v>0</v>
      </c>
      <c r="U451" s="145"/>
      <c r="V451" s="145">
        <f>SUM(V441:V450)/(COUNT(V441:V450)*2)*100</f>
        <v>0</v>
      </c>
      <c r="W451" s="145"/>
      <c r="X451" s="145">
        <f>SUM(X441:X450)/(COUNT(X441:X450)*2)*100</f>
        <v>0</v>
      </c>
      <c r="Y451" s="145"/>
      <c r="Z451" s="145">
        <f>SUM(Z441:Z450)/(COUNT(Z441:Z450)*2)*100</f>
        <v>0</v>
      </c>
      <c r="AA451" s="145"/>
      <c r="AB451" s="145">
        <f>SUM(AB441:AB450)/(COUNT(AB441:AB450)*2)*100</f>
        <v>0</v>
      </c>
      <c r="AC451" s="145"/>
      <c r="AD451" s="149">
        <f>SUM(AD441:AD450)/(COUNT(AD441:AD450)*2)*100</f>
        <v>0</v>
      </c>
    </row>
    <row r="452" spans="1:30" ht="15" customHeight="1" x14ac:dyDescent="0.2">
      <c r="A452" s="676" t="s">
        <v>2522</v>
      </c>
      <c r="B452" s="541"/>
      <c r="C452" s="541"/>
      <c r="D452" s="541"/>
      <c r="E452" s="541"/>
      <c r="F452" s="541"/>
      <c r="G452" s="145"/>
      <c r="H452" s="145">
        <f>SUMIF(H441:H450,1,H441:H450)/(COUNT(H441:H450)*1)*100</f>
        <v>0</v>
      </c>
      <c r="I452" s="145"/>
      <c r="J452" s="145">
        <f>SUMIF(J441:J450,1,J441:J450)/(COUNT(J441:J450)*1)*100</f>
        <v>0</v>
      </c>
      <c r="K452" s="145"/>
      <c r="L452" s="145">
        <f>SUMIF(L441:L450,1,L441:L450)/(COUNT(L441:L450)*1)*100</f>
        <v>0</v>
      </c>
      <c r="M452" s="145"/>
      <c r="N452" s="145">
        <f>SUMIF(N441:N450,1,N441:N450)/(COUNT(N441:N450)*1)*100</f>
        <v>0</v>
      </c>
      <c r="O452" s="145"/>
      <c r="P452" s="145">
        <f>SUMIF(P441:P450,1,P441:P450)/(COUNT(P441:P450)*1)*100</f>
        <v>0</v>
      </c>
      <c r="Q452" s="145"/>
      <c r="R452" s="145">
        <f>SUMIF(R441:R450,1,R441:R450)/(COUNT(R441:R450)*1)*100</f>
        <v>0</v>
      </c>
      <c r="S452" s="145"/>
      <c r="T452" s="145">
        <f>SUMIF(T441:T450,1,T441:T450)/(COUNT(T441:T450)*1)*100</f>
        <v>0</v>
      </c>
      <c r="U452" s="145"/>
      <c r="V452" s="145">
        <f>SUMIF(V441:V450,1,V441:V450)/(COUNT(V441:V450)*1)*100</f>
        <v>0</v>
      </c>
      <c r="W452" s="145"/>
      <c r="X452" s="145">
        <f>SUMIF(X441:X450,1,X441:X450)/(COUNT(X441:X450)*1)*100</f>
        <v>0</v>
      </c>
      <c r="Y452" s="145"/>
      <c r="Z452" s="145">
        <f>SUMIF(Z441:Z450,1,Z441:Z450)/(COUNT(Z441:Z450)*1)*100</f>
        <v>0</v>
      </c>
      <c r="AA452" s="145"/>
      <c r="AB452" s="145">
        <f>SUMIF(AB441:AB450,1,AB441:AB450)/(COUNT(AB441:AB450)*1)*100</f>
        <v>0</v>
      </c>
      <c r="AC452" s="145"/>
      <c r="AD452" s="149">
        <f>SUMIF(AD441:AD450,1,AD441:AD450)/(COUNT(AD441:AD450)*1)*100</f>
        <v>0</v>
      </c>
    </row>
    <row r="453" spans="1:30" ht="15" customHeight="1" x14ac:dyDescent="0.2">
      <c r="A453" s="676" t="s">
        <v>2523</v>
      </c>
      <c r="B453" s="541"/>
      <c r="C453" s="541"/>
      <c r="D453" s="541"/>
      <c r="E453" s="541"/>
      <c r="F453" s="541"/>
      <c r="G453" s="145"/>
      <c r="H453" s="145">
        <f>SUMIF(H441:H450,2,H441:H450)/(COUNT(H441:H450)*2)*100</f>
        <v>0</v>
      </c>
      <c r="I453" s="145"/>
      <c r="J453" s="145">
        <f>SUMIF(J441:J450,2,J441:J450)/(COUNT(J441:J450)*2)*100</f>
        <v>0</v>
      </c>
      <c r="K453" s="145"/>
      <c r="L453" s="145">
        <f>SUMIF(L441:L450,2,L441:L450)/(COUNT(L441:L450)*2)*100</f>
        <v>0</v>
      </c>
      <c r="M453" s="145"/>
      <c r="N453" s="145">
        <f>SUMIF(N441:N450,2,N441:N450)/(COUNT(N441:N450)*2)*100</f>
        <v>0</v>
      </c>
      <c r="O453" s="145"/>
      <c r="P453" s="145">
        <f>SUMIF(P441:P450,2,P441:P450)/(COUNT(P441:P450)*2)*100</f>
        <v>0</v>
      </c>
      <c r="Q453" s="145"/>
      <c r="R453" s="145">
        <f>SUMIF(R441:R450,2,R441:R450)/(COUNT(R441:R450)*2)*100</f>
        <v>0</v>
      </c>
      <c r="S453" s="145"/>
      <c r="T453" s="145">
        <f>SUMIF(T441:T450,2,T441:T450)/(COUNT(T441:T450)*2)*100</f>
        <v>0</v>
      </c>
      <c r="U453" s="145"/>
      <c r="V453" s="145">
        <f>SUMIF(V441:V450,2,V441:V450)/(COUNT(V441:V450)*2)*100</f>
        <v>0</v>
      </c>
      <c r="W453" s="145"/>
      <c r="X453" s="145">
        <f>SUMIF(X441:X450,2,X441:X450)/(COUNT(X441:X450)*2)*100</f>
        <v>0</v>
      </c>
      <c r="Y453" s="145"/>
      <c r="Z453" s="145">
        <f>SUMIF(Z441:Z450,2,Z441:Z450)/(COUNT(Z441:Z450)*2)*100</f>
        <v>0</v>
      </c>
      <c r="AA453" s="145"/>
      <c r="AB453" s="145">
        <f>SUMIF(AB441:AB450,2,AB441:AB450)/(COUNT(AB441:AB450)*2)*100</f>
        <v>0</v>
      </c>
      <c r="AC453" s="145"/>
      <c r="AD453" s="149">
        <f>SUMIF(AD441:AD450,2,AD441:AD450)/(COUNT(AD441:AD450)*2)*100</f>
        <v>0</v>
      </c>
    </row>
    <row r="454" spans="1:30" ht="15.75" customHeight="1" x14ac:dyDescent="0.2">
      <c r="A454" s="674" t="s">
        <v>2524</v>
      </c>
      <c r="B454" s="541"/>
      <c r="C454" s="541"/>
      <c r="D454" s="541"/>
      <c r="E454" s="541"/>
      <c r="F454" s="541"/>
      <c r="G454" s="541"/>
      <c r="H454" s="541"/>
      <c r="I454" s="541"/>
      <c r="J454" s="541"/>
      <c r="K454" s="541"/>
      <c r="L454" s="541"/>
      <c r="M454" s="541"/>
      <c r="N454" s="541"/>
      <c r="O454" s="541"/>
      <c r="P454" s="541"/>
      <c r="Q454" s="541"/>
      <c r="R454" s="541"/>
      <c r="S454" s="541"/>
      <c r="T454" s="541"/>
      <c r="U454" s="541"/>
      <c r="V454" s="541"/>
      <c r="W454" s="541"/>
      <c r="X454" s="541"/>
      <c r="Y454" s="541"/>
      <c r="Z454" s="541"/>
      <c r="AA454" s="541"/>
      <c r="AB454" s="541"/>
      <c r="AC454" s="541"/>
      <c r="AD454" s="635"/>
    </row>
    <row r="455" spans="1:30" ht="15.75" customHeight="1" x14ac:dyDescent="0.2">
      <c r="A455" s="222" t="s">
        <v>2525</v>
      </c>
      <c r="B455" s="198" t="s">
        <v>2526</v>
      </c>
      <c r="C455" s="199">
        <v>8.6999999999999993</v>
      </c>
      <c r="D455" s="199">
        <v>10.5</v>
      </c>
      <c r="E455" s="199">
        <v>9.1999999999999993</v>
      </c>
      <c r="F455" s="199">
        <v>10.1</v>
      </c>
      <c r="G455" s="200">
        <f>'Lab Results - U.S.'!G20</f>
        <v>0</v>
      </c>
      <c r="H455" s="200">
        <f>(IF(G455&gt;=$E455,0,IF(G455=0,0,IF(G455&lt;$C455,2,IF(G455&gt;=$C455,1,IF(G455&lt;=$D455,1))))))</f>
        <v>0</v>
      </c>
      <c r="I455" s="200">
        <f>'Lab Results - U.S.'!H20</f>
        <v>0</v>
      </c>
      <c r="J455" s="200">
        <f>(IF(I455&gt;=$E455,0,IF(I455=0,0,IF(I455&lt;$C455,2,IF(I455&gt;=$C455,1,IF(I455&lt;=$D455,1))))))</f>
        <v>0</v>
      </c>
      <c r="K455" s="200">
        <f>'Lab Results - U.S.'!I20</f>
        <v>0</v>
      </c>
      <c r="L455" s="200">
        <f>(IF(K455&gt;=$E455,0,IF(K455=0,0,IF(K455&lt;$C455,2,IF(K455&gt;=$C455,1,IF(K455&lt;=$D455,1))))))</f>
        <v>0</v>
      </c>
      <c r="M455" s="200">
        <f>'Lab Results - U.S.'!J20</f>
        <v>0</v>
      </c>
      <c r="N455" s="200">
        <f>(IF(M455&gt;=$E455,0,IF(M455=0,0,IF(M455&lt;$C455,2,IF(M455&gt;=$C455,1,IF(M455&lt;=$D455,1))))))</f>
        <v>0</v>
      </c>
      <c r="O455" s="200">
        <f>'Lab Results - U.S.'!K20</f>
        <v>0</v>
      </c>
      <c r="P455" s="200">
        <f>(IF(O455&gt;=$E455,0,IF(O455=0,0,IF(O455&lt;$C455,2,IF(O455&gt;=$C455,1,IF(O455&lt;=$D455,1))))))</f>
        <v>0</v>
      </c>
      <c r="Q455" s="200">
        <f>'Lab Results - U.S.'!L20</f>
        <v>0</v>
      </c>
      <c r="R455" s="200">
        <f>(IF(Q455&gt;=$E455,0,IF(Q455=0,0,IF(Q455&lt;$C455,2,IF(Q455&gt;=$C455,1,IF(Q455&lt;=$D455,1))))))</f>
        <v>0</v>
      </c>
      <c r="S455" s="200">
        <f>'Lab Results - U.S.'!M20</f>
        <v>0</v>
      </c>
      <c r="T455" s="200">
        <f>(IF(S455&gt;=$E455,0,IF(S455=0,0,IF(S455&lt;$C455,2,IF(S455&gt;=$C455,1,IF(S455&lt;=$D455,1))))))</f>
        <v>0</v>
      </c>
      <c r="U455" s="200">
        <f>'Lab Results - U.S.'!N20</f>
        <v>0</v>
      </c>
      <c r="V455" s="200">
        <f>(IF(U455&gt;=$E455,0,IF(U455=0,0,IF(U455&lt;$C455,2,IF(U455&gt;=$C455,1,IF(U455&lt;=$D455,1))))))</f>
        <v>0</v>
      </c>
      <c r="W455" s="200">
        <f>'Lab Results - U.S.'!O20</f>
        <v>0</v>
      </c>
      <c r="X455" s="200">
        <f>(IF(W455&gt;=$E455,0,IF(W455=0,0,IF(W455&lt;$C455,2,IF(W455&gt;=$C455,1,IF(W455&lt;=$D455,1))))))</f>
        <v>0</v>
      </c>
      <c r="Y455" s="200">
        <f>'Lab Results - U.S.'!P20</f>
        <v>0</v>
      </c>
      <c r="Z455" s="200">
        <f>(IF(Y455&gt;=$E455,0,IF(Y455=0,0,IF(Y455&lt;$C455,2,IF(Y455&gt;=$C455,1,IF(Y455&lt;=$D455,1))))))</f>
        <v>0</v>
      </c>
      <c r="AA455" s="200">
        <f>'Lab Results - U.S.'!Q20</f>
        <v>0</v>
      </c>
      <c r="AB455" s="200">
        <f>(IF(AA455&gt;=$E455,0,IF(AA455=0,0,IF(AA455&lt;$C455,2,IF(AA455&gt;=$C455,1,IF(AA455&lt;=$D455,1))))))</f>
        <v>0</v>
      </c>
      <c r="AC455" s="200">
        <f>'Lab Results - U.S.'!R20</f>
        <v>0</v>
      </c>
      <c r="AD455" s="223">
        <f>(IF(AC455&gt;=$E455,0,IF(AC455=0,0,IF(AC455&lt;$C455,2,IF(AC455&gt;=$C455,1,IF(AC455&lt;=$D455,1))))))</f>
        <v>0</v>
      </c>
    </row>
    <row r="456" spans="1:30" ht="15.75" customHeight="1" x14ac:dyDescent="0.2">
      <c r="A456" s="226" t="s">
        <v>2527</v>
      </c>
      <c r="B456" s="204" t="s">
        <v>2528</v>
      </c>
      <c r="C456" s="205">
        <v>2.2999999999999998</v>
      </c>
      <c r="D456" s="205">
        <v>4.8</v>
      </c>
      <c r="E456" s="205">
        <v>3.5</v>
      </c>
      <c r="F456" s="205">
        <v>4</v>
      </c>
      <c r="G456" s="206">
        <f>'Lab Results - U.S.'!G21</f>
        <v>0</v>
      </c>
      <c r="H456" s="207">
        <f>(IF(AND(G456&gt;=$E456,G456&lt;=$F456),0,IF(G456=0,0,IF(G456&lt;$C456,0,IF(G456&gt;$D456,2,IF(G456&gt;=$C456,1,IF(G456&lt;=$D456,1)))))))</f>
        <v>0</v>
      </c>
      <c r="I456" s="206">
        <f>'Lab Results - U.S.'!H21</f>
        <v>0</v>
      </c>
      <c r="J456" s="207">
        <f>(IF(AND(I456&gt;=$E456,I456&lt;=$F456),0,IF(I456=0,0,IF(I456&lt;$C456,0,IF(I456&gt;$D456,2,IF(I456&gt;=$C456,1,IF(I456&lt;=$D456,1)))))))</f>
        <v>0</v>
      </c>
      <c r="K456" s="206">
        <f>'Lab Results - U.S.'!I21</f>
        <v>0</v>
      </c>
      <c r="L456" s="207">
        <f>(IF(AND(K456&gt;=$E456,K456&lt;=$F456),0,IF(K456=0,0,IF(K456&lt;$C456,0,IF(K456&gt;$D456,2,IF(K456&gt;=$C456,1,IF(K456&lt;=$D456,1)))))))</f>
        <v>0</v>
      </c>
      <c r="M456" s="206">
        <f>'Lab Results - U.S.'!J21</f>
        <v>0</v>
      </c>
      <c r="N456" s="207">
        <f>(IF(AND(M456&gt;=$E456,M456&lt;=$F456),0,IF(M456=0,0,IF(M456&lt;$C456,0,IF(M456&gt;$D456,2,IF(M456&gt;=$C456,1,IF(M456&lt;=$D456,1)))))))</f>
        <v>0</v>
      </c>
      <c r="O456" s="206">
        <f>'Lab Results - U.S.'!K21</f>
        <v>0</v>
      </c>
      <c r="P456" s="207">
        <f>(IF(AND(O456&gt;=$E456,O456&lt;=$F456),0,IF(O456=0,0,IF(O456&lt;$C456,0,IF(O456&gt;$D456,2,IF(O456&gt;=$C456,1,IF(O456&lt;=$D456,1)))))))</f>
        <v>0</v>
      </c>
      <c r="Q456" s="206">
        <f>'Lab Results - U.S.'!L21</f>
        <v>0</v>
      </c>
      <c r="R456" s="207">
        <f>(IF(AND(Q456&gt;=$E456,Q456&lt;=$F456),0,IF(Q456=0,0,IF(Q456&lt;$C456,0,IF(Q456&gt;$D456,2,IF(Q456&gt;=$C456,1,IF(Q456&lt;=$D456,1)))))))</f>
        <v>0</v>
      </c>
      <c r="S456" s="206">
        <f>'Lab Results - U.S.'!M21</f>
        <v>0</v>
      </c>
      <c r="T456" s="207">
        <f>(IF(AND(S456&gt;=$E456,S456&lt;=$F456),0,IF(S456=0,0,IF(S456&lt;$C456,0,IF(S456&gt;$D456,2,IF(S456&gt;=$C456,1,IF(S456&lt;=$D456,1)))))))</f>
        <v>0</v>
      </c>
      <c r="U456" s="206">
        <f>'Lab Results - U.S.'!N21</f>
        <v>0</v>
      </c>
      <c r="V456" s="207">
        <f>(IF(AND(U456&gt;=$E456,U456&lt;=$F456),0,IF(U456=0,0,IF(U456&lt;$C456,0,IF(U456&gt;$D456,2,IF(U456&gt;=$C456,1,IF(U456&lt;=$D456,1)))))))</f>
        <v>0</v>
      </c>
      <c r="W456" s="206">
        <f>'Lab Results - U.S.'!O21</f>
        <v>0</v>
      </c>
      <c r="X456" s="207">
        <f>(IF(AND(W456&gt;=$E456,W456&lt;=$F456),0,IF(W456=0,0,IF(W456&lt;$C456,0,IF(W456&gt;$D456,2,IF(W456&gt;=$C456,1,IF(W456&lt;=$D456,1)))))))</f>
        <v>0</v>
      </c>
      <c r="Y456" s="206">
        <f>'Lab Results - U.S.'!P21</f>
        <v>0</v>
      </c>
      <c r="Z456" s="207">
        <f>(IF(AND(Y456&gt;=$E456,Y456&lt;=$F456),0,IF(Y456=0,0,IF(Y456&lt;$C456,0,IF(Y456&gt;$D456,2,IF(Y456&gt;=$C456,1,IF(Y456&lt;=$D456,1)))))))</f>
        <v>0</v>
      </c>
      <c r="AA456" s="206">
        <f>'Lab Results - U.S.'!Q21</f>
        <v>0</v>
      </c>
      <c r="AB456" s="207">
        <f>(IF(AND(AA456&gt;=$E456,AA456&lt;=$F456),0,IF(AA456=0,0,IF(AA456&lt;$C456,0,IF(AA456&gt;$D456,2,IF(AA456&gt;=$C456,1,IF(AA456&lt;=$D456,1)))))))</f>
        <v>0</v>
      </c>
      <c r="AC456" s="206">
        <f>'Lab Results - U.S.'!R21</f>
        <v>0</v>
      </c>
      <c r="AD456" s="227">
        <f>(IF(AND(AC456&gt;=$E456,AC456&lt;=$F456),0,IF(AC456=0,0,IF(AC456&lt;$C456,0,IF(AC456&gt;$D456,2,IF(AC456&gt;=$C456,1,IF(AC456&lt;=$D456,1)))))))</f>
        <v>0</v>
      </c>
    </row>
    <row r="457" spans="1:30" ht="15.75" customHeight="1" x14ac:dyDescent="0.2">
      <c r="A457" s="222" t="s">
        <v>2529</v>
      </c>
      <c r="B457" s="198" t="s">
        <v>2530</v>
      </c>
      <c r="C457" s="199">
        <v>2.2999999999999998</v>
      </c>
      <c r="D457" s="199">
        <v>4.8</v>
      </c>
      <c r="E457" s="199">
        <v>3.5</v>
      </c>
      <c r="F457" s="199">
        <v>4</v>
      </c>
      <c r="G457" s="200">
        <f>'Lab Results - U.S.'!G21</f>
        <v>0</v>
      </c>
      <c r="H457" s="200">
        <f>(IF(G457&gt;=$E457,0,IF(G457=0,0,IF(G457&lt;$C457,2,IF(G457&gt;=$C457,1,IF(G457&lt;=$D457,1))))))</f>
        <v>0</v>
      </c>
      <c r="I457" s="200">
        <f>'Lab Results - U.S.'!H21</f>
        <v>0</v>
      </c>
      <c r="J457" s="200">
        <f>(IF(I457&gt;=$E457,0,IF(I457=0,0,IF(I457&lt;$C457,2,IF(I457&gt;=$C457,1,IF(I457&lt;=$D457,1))))))</f>
        <v>0</v>
      </c>
      <c r="K457" s="200">
        <f>'Lab Results - U.S.'!I21</f>
        <v>0</v>
      </c>
      <c r="L457" s="200">
        <f>(IF(K457&gt;=$E457,0,IF(K457=0,0,IF(K457&lt;$C457,2,IF(K457&gt;=$C457,1,IF(K457&lt;=$D457,1))))))</f>
        <v>0</v>
      </c>
      <c r="M457" s="200">
        <f>'Lab Results - U.S.'!J21</f>
        <v>0</v>
      </c>
      <c r="N457" s="200">
        <f>(IF(M457&gt;=$E457,0,IF(M457=0,0,IF(M457&lt;$C457,2,IF(M457&gt;=$C457,1,IF(M457&lt;=$D457,1))))))</f>
        <v>0</v>
      </c>
      <c r="O457" s="200">
        <f>'Lab Results - U.S.'!K21</f>
        <v>0</v>
      </c>
      <c r="P457" s="200">
        <f>(IF(O457&gt;=$E457,0,IF(O457=0,0,IF(O457&lt;$C457,2,IF(O457&gt;=$C457,1,IF(O457&lt;=$D457,1))))))</f>
        <v>0</v>
      </c>
      <c r="Q457" s="200">
        <f>'Lab Results - U.S.'!L21</f>
        <v>0</v>
      </c>
      <c r="R457" s="200">
        <f>(IF(Q457&gt;=$E457,0,IF(Q457=0,0,IF(Q457&lt;$C457,2,IF(Q457&gt;=$C457,1,IF(Q457&lt;=$D457,1))))))</f>
        <v>0</v>
      </c>
      <c r="S457" s="200">
        <f>'Lab Results - U.S.'!M21</f>
        <v>0</v>
      </c>
      <c r="T457" s="200">
        <f>(IF(S457&gt;=$E457,0,IF(S457=0,0,IF(S457&lt;$C457,2,IF(S457&gt;=$C457,1,IF(S457&lt;=$D457,1))))))</f>
        <v>0</v>
      </c>
      <c r="U457" s="200">
        <f>'Lab Results - U.S.'!N21</f>
        <v>0</v>
      </c>
      <c r="V457" s="200">
        <f>(IF(U457&gt;=$E457,0,IF(U457=0,0,IF(U457&lt;$C457,2,IF(U457&gt;=$C457,1,IF(U457&lt;=$D457,1))))))</f>
        <v>0</v>
      </c>
      <c r="W457" s="200">
        <f>'Lab Results - U.S.'!O21</f>
        <v>0</v>
      </c>
      <c r="X457" s="200">
        <f>(IF(W457&gt;=$E457,0,IF(W457=0,0,IF(W457&lt;$C457,2,IF(W457&gt;=$C457,1,IF(W457&lt;=$D457,1))))))</f>
        <v>0</v>
      </c>
      <c r="Y457" s="200">
        <f>'Lab Results - U.S.'!P21</f>
        <v>0</v>
      </c>
      <c r="Z457" s="200">
        <f>(IF(Y457&gt;=$E457,0,IF(Y457=0,0,IF(Y457&lt;$C457,2,IF(Y457&gt;=$C457,1,IF(Y457&lt;=$D457,1))))))</f>
        <v>0</v>
      </c>
      <c r="AA457" s="200">
        <f>'Lab Results - U.S.'!Q21</f>
        <v>0</v>
      </c>
      <c r="AB457" s="200">
        <f>(IF(AA457&gt;=$E457,0,IF(AA457=0,0,IF(AA457&lt;$C457,2,IF(AA457&gt;=$C457,1,IF(AA457&lt;=$D457,1))))))</f>
        <v>0</v>
      </c>
      <c r="AC457" s="200">
        <f>'Lab Results - U.S.'!R21</f>
        <v>0</v>
      </c>
      <c r="AD457" s="223">
        <f>(IF(AC457&gt;=$E457,0,IF(AC457=0,0,IF(AC457&lt;$C457,2,IF(AC457&gt;=$C457,1,IF(AC457&lt;=$D457,1))))))</f>
        <v>0</v>
      </c>
    </row>
    <row r="458" spans="1:30" ht="16.5" customHeight="1" x14ac:dyDescent="0.2">
      <c r="A458" s="222" t="s">
        <v>2531</v>
      </c>
      <c r="B458" s="198" t="s">
        <v>2532</v>
      </c>
      <c r="C458" s="199">
        <v>32</v>
      </c>
      <c r="D458" s="199">
        <v>100</v>
      </c>
      <c r="E458" s="199">
        <v>70</v>
      </c>
      <c r="F458" s="199">
        <v>100</v>
      </c>
      <c r="G458" s="200">
        <f>'Lab Results - U.S.'!G92</f>
        <v>0</v>
      </c>
      <c r="H458" s="200">
        <f>(IF(G458&gt;=$E458,0,IF(G458=0,0,IF(G458&lt;$C458,2,IF(G458&gt;=$C458,1,IF(G458&lt;=$D458,1))))))</f>
        <v>0</v>
      </c>
      <c r="I458" s="200">
        <f>'Lab Results - U.S.'!H92</f>
        <v>0</v>
      </c>
      <c r="J458" s="200">
        <f>(IF(I458&gt;=$E458,0,IF(I458=0,0,IF(I458&lt;$C458,2,IF(I458&gt;=$C458,1,IF(I458&lt;=$D458,1))))))</f>
        <v>0</v>
      </c>
      <c r="K458" s="200">
        <f>'Lab Results - U.S.'!I92</f>
        <v>0</v>
      </c>
      <c r="L458" s="200">
        <f>(IF(K458&gt;=$E458,0,IF(K458=0,0,IF(K458&lt;$C458,2,IF(K458&gt;=$C458,1,IF(K458&lt;=$D458,1))))))</f>
        <v>0</v>
      </c>
      <c r="M458" s="200">
        <f>'Lab Results - U.S.'!J92</f>
        <v>0</v>
      </c>
      <c r="N458" s="200">
        <f>(IF(M458&gt;=$E458,0,IF(M458=0,0,IF(M458&lt;$C458,2,IF(M458&gt;=$C458,1,IF(M458&lt;=$D458,1))))))</f>
        <v>0</v>
      </c>
      <c r="O458" s="200">
        <f>'Lab Results - U.S.'!K92</f>
        <v>0</v>
      </c>
      <c r="P458" s="200">
        <f>(IF(O458&gt;=$E458,0,IF(O458=0,0,IF(O458&lt;$C458,2,IF(O458&gt;=$C458,1,IF(O458&lt;=$D458,1))))))</f>
        <v>0</v>
      </c>
      <c r="Q458" s="200">
        <f>'Lab Results - U.S.'!L92</f>
        <v>0</v>
      </c>
      <c r="R458" s="200">
        <f>(IF(Q458&gt;=$E458,0,IF(Q458=0,0,IF(Q458&lt;$C458,2,IF(Q458&gt;=$C458,1,IF(Q458&lt;=$D458,1))))))</f>
        <v>0</v>
      </c>
      <c r="S458" s="200">
        <f>'Lab Results - U.S.'!M92</f>
        <v>0</v>
      </c>
      <c r="T458" s="200">
        <f>(IF(S458&gt;=$E458,0,IF(S458=0,0,IF(S458&lt;$C458,2,IF(S458&gt;=$C458,1,IF(S458&lt;=$D458,1))))))</f>
        <v>0</v>
      </c>
      <c r="U458" s="200">
        <f>'Lab Results - U.S.'!N92</f>
        <v>0</v>
      </c>
      <c r="V458" s="200">
        <f>(IF(U458&gt;=$E458,0,IF(U458=0,0,IF(U458&lt;$C458,2,IF(U458&gt;=$C458,1,IF(U458&lt;=$D458,1))))))</f>
        <v>0</v>
      </c>
      <c r="W458" s="200">
        <f>'Lab Results - U.S.'!O92</f>
        <v>0</v>
      </c>
      <c r="X458" s="200">
        <f>(IF(W458&gt;=$E458,0,IF(W458=0,0,IF(W458&lt;$C458,2,IF(W458&gt;=$C458,1,IF(W458&lt;=$D458,1))))))</f>
        <v>0</v>
      </c>
      <c r="Y458" s="200">
        <f>'Lab Results - U.S.'!P92</f>
        <v>0</v>
      </c>
      <c r="Z458" s="200">
        <f>(IF(Y458&gt;=$E458,0,IF(Y458=0,0,IF(Y458&lt;$C458,2,IF(Y458&gt;=$C458,1,IF(Y458&lt;=$D458,1))))))</f>
        <v>0</v>
      </c>
      <c r="AA458" s="200">
        <f>'Lab Results - U.S.'!Q92</f>
        <v>0</v>
      </c>
      <c r="AB458" s="200">
        <f>(IF(AA458&gt;=$E458,0,IF(AA458=0,0,IF(AA458&lt;$C458,2,IF(AA458&gt;=$C458,1,IF(AA458&lt;=$D458,1))))))</f>
        <v>0</v>
      </c>
      <c r="AC458" s="200">
        <f>'Lab Results - U.S.'!R92</f>
        <v>0</v>
      </c>
      <c r="AD458" s="223">
        <f>(IF(AC458&gt;=$E458,0,IF(AC458=0,0,IF(AC458&lt;$C458,2,IF(AC458&gt;=$C458,1,IF(AC458&lt;=$D458,1))))))</f>
        <v>0</v>
      </c>
    </row>
    <row r="459" spans="1:30" ht="15" customHeight="1" x14ac:dyDescent="0.2">
      <c r="A459" s="676" t="s">
        <v>2533</v>
      </c>
      <c r="B459" s="541"/>
      <c r="C459" s="541"/>
      <c r="D459" s="541"/>
      <c r="E459" s="541"/>
      <c r="F459" s="541"/>
      <c r="G459" s="145"/>
      <c r="H459" s="145">
        <f>SUM(H455:H458)/(COUNT(H455:H458)*2)*100</f>
        <v>0</v>
      </c>
      <c r="I459" s="145"/>
      <c r="J459" s="145">
        <f>SUM(J455:J458)/(COUNT(J455:J458)*2)*100</f>
        <v>0</v>
      </c>
      <c r="K459" s="145"/>
      <c r="L459" s="145">
        <f>SUM(L455:L458)/(COUNT(L455:L458)*2)*100</f>
        <v>0</v>
      </c>
      <c r="M459" s="145"/>
      <c r="N459" s="145">
        <f>SUM(N455:N458)/(COUNT(N455:N458)*2)*100</f>
        <v>0</v>
      </c>
      <c r="O459" s="145"/>
      <c r="P459" s="145">
        <f>SUM(P455:P458)/(COUNT(P455:P458)*2)*100</f>
        <v>0</v>
      </c>
      <c r="Q459" s="145"/>
      <c r="R459" s="145">
        <f>SUM(R455:R458)/(COUNT(R455:R458)*2)*100</f>
        <v>0</v>
      </c>
      <c r="S459" s="145"/>
      <c r="T459" s="145">
        <f>SUM(T455:T458)/(COUNT(T455:T458)*2)*100</f>
        <v>0</v>
      </c>
      <c r="U459" s="145"/>
      <c r="V459" s="145">
        <f>SUM(V455:V458)/(COUNT(V455:V458)*2)*100</f>
        <v>0</v>
      </c>
      <c r="W459" s="145"/>
      <c r="X459" s="145">
        <f>SUM(X455:X458)/(COUNT(X455:X458)*2)*100</f>
        <v>0</v>
      </c>
      <c r="Y459" s="145"/>
      <c r="Z459" s="145">
        <f>SUM(Z455:Z458)/(COUNT(Z455:Z458)*2)*100</f>
        <v>0</v>
      </c>
      <c r="AA459" s="145"/>
      <c r="AB459" s="145">
        <f>SUM(AB455:AB458)/(COUNT(AB455:AB458)*2)*100</f>
        <v>0</v>
      </c>
      <c r="AC459" s="145"/>
      <c r="AD459" s="149">
        <f>SUM(AD455:AD458)/(COUNT(AD455:AD458)*2)*100</f>
        <v>0</v>
      </c>
    </row>
    <row r="460" spans="1:30" ht="15" customHeight="1" x14ac:dyDescent="0.2">
      <c r="A460" s="676" t="s">
        <v>2534</v>
      </c>
      <c r="B460" s="541"/>
      <c r="C460" s="541"/>
      <c r="D460" s="541"/>
      <c r="E460" s="541"/>
      <c r="F460" s="541"/>
      <c r="G460" s="145"/>
      <c r="H460" s="145">
        <f>SUMIF(H455:H458,1,H455:H458)/(COUNT(H455:H458)*1)*100</f>
        <v>0</v>
      </c>
      <c r="I460" s="145"/>
      <c r="J460" s="145">
        <f>SUMIF(J455:J458,1,J455:J458)/(COUNT(J455:J458)*1)*100</f>
        <v>0</v>
      </c>
      <c r="K460" s="145"/>
      <c r="L460" s="145">
        <f>SUMIF(L455:L458,1,L455:L458)/(COUNT(L455:L458)*1)*100</f>
        <v>0</v>
      </c>
      <c r="M460" s="145"/>
      <c r="N460" s="145">
        <f>SUMIF(N455:N458,1,N455:N458)/(COUNT(N455:N458)*1)*100</f>
        <v>0</v>
      </c>
      <c r="O460" s="145"/>
      <c r="P460" s="145">
        <f>SUMIF(P455:P458,1,P455:P458)/(COUNT(P455:P458)*1)*100</f>
        <v>0</v>
      </c>
      <c r="Q460" s="145"/>
      <c r="R460" s="145">
        <f>SUMIF(R455:R458,1,R455:R458)/(COUNT(R455:R458)*1)*100</f>
        <v>0</v>
      </c>
      <c r="S460" s="145"/>
      <c r="T460" s="145">
        <f>SUMIF(T455:T458,1,T455:T458)/(COUNT(T455:T458)*1)*100</f>
        <v>0</v>
      </c>
      <c r="U460" s="145"/>
      <c r="V460" s="145">
        <f>SUMIF(V455:V458,1,V455:V458)/(COUNT(V455:V458)*1)*100</f>
        <v>0</v>
      </c>
      <c r="W460" s="145"/>
      <c r="X460" s="145">
        <f>SUMIF(X455:X458,1,X455:X458)/(COUNT(X455:X458)*1)*100</f>
        <v>0</v>
      </c>
      <c r="Y460" s="145"/>
      <c r="Z460" s="145">
        <f>SUMIF(Z455:Z458,1,Z455:Z458)/(COUNT(Z455:Z458)*1)*100</f>
        <v>0</v>
      </c>
      <c r="AA460" s="145"/>
      <c r="AB460" s="145">
        <f>SUMIF(AB455:AB458,1,AB455:AB458)/(COUNT(AB455:AB458)*1)*100</f>
        <v>0</v>
      </c>
      <c r="AC460" s="145"/>
      <c r="AD460" s="149">
        <f>SUMIF(AD455:AD458,1,AD455:AD458)/(COUNT(AD455:AD458)*1)*100</f>
        <v>0</v>
      </c>
    </row>
    <row r="461" spans="1:30" ht="15" customHeight="1" x14ac:dyDescent="0.2">
      <c r="A461" s="676" t="s">
        <v>2535</v>
      </c>
      <c r="B461" s="541"/>
      <c r="C461" s="541"/>
      <c r="D461" s="541"/>
      <c r="E461" s="541"/>
      <c r="F461" s="541"/>
      <c r="G461" s="145"/>
      <c r="H461" s="145">
        <f>SUMIF(H455:H458,2,H455:H458)/(COUNT(H455:H458)*2)*100</f>
        <v>0</v>
      </c>
      <c r="I461" s="145"/>
      <c r="J461" s="145">
        <f>SUMIF(J455:J458,2,J455:J458)/(COUNT(J455:J458)*2)*100</f>
        <v>0</v>
      </c>
      <c r="K461" s="145"/>
      <c r="L461" s="145">
        <f>SUMIF(L455:L458,2,L455:L458)/(COUNT(L455:L458)*2)*100</f>
        <v>0</v>
      </c>
      <c r="M461" s="145"/>
      <c r="N461" s="145">
        <f>SUMIF(N455:N458,2,N455:N458)/(COUNT(N455:N458)*2)*100</f>
        <v>0</v>
      </c>
      <c r="O461" s="145"/>
      <c r="P461" s="145">
        <f>SUMIF(P455:P458,2,P455:P458)/(COUNT(P455:P458)*2)*100</f>
        <v>0</v>
      </c>
      <c r="Q461" s="145"/>
      <c r="R461" s="145">
        <f>SUMIF(R455:R458,2,R455:R458)/(COUNT(R455:R458)*2)*100</f>
        <v>0</v>
      </c>
      <c r="S461" s="145"/>
      <c r="T461" s="145">
        <f>SUMIF(T455:T458,2,T455:T458)/(COUNT(T455:T458)*2)*100</f>
        <v>0</v>
      </c>
      <c r="U461" s="145"/>
      <c r="V461" s="145">
        <f>SUMIF(V455:V458,2,V455:V458)/(COUNT(V455:V458)*2)*100</f>
        <v>0</v>
      </c>
      <c r="W461" s="145"/>
      <c r="X461" s="145">
        <f>SUMIF(X455:X458,2,X455:X458)/(COUNT(X455:X458)*2)*100</f>
        <v>0</v>
      </c>
      <c r="Y461" s="145"/>
      <c r="Z461" s="145">
        <f>SUMIF(Z455:Z458,2,Z455:Z458)/(COUNT(Z455:Z458)*2)*100</f>
        <v>0</v>
      </c>
      <c r="AA461" s="145"/>
      <c r="AB461" s="145">
        <f>SUMIF(AB455:AB458,2,AB455:AB458)/(COUNT(AB455:AB458)*2)*100</f>
        <v>0</v>
      </c>
      <c r="AC461" s="145"/>
      <c r="AD461" s="149">
        <f>SUMIF(AD455:AD458,2,AD455:AD458)/(COUNT(AD455:AD458)*2)*100</f>
        <v>0</v>
      </c>
    </row>
    <row r="462" spans="1:30" ht="15.75" customHeight="1" x14ac:dyDescent="0.2">
      <c r="A462" s="674" t="s">
        <v>2536</v>
      </c>
      <c r="B462" s="541"/>
      <c r="C462" s="541"/>
      <c r="D462" s="541"/>
      <c r="E462" s="541"/>
      <c r="F462" s="541"/>
      <c r="G462" s="541"/>
      <c r="H462" s="541"/>
      <c r="I462" s="541"/>
      <c r="J462" s="541"/>
      <c r="K462" s="541"/>
      <c r="L462" s="541"/>
      <c r="M462" s="541"/>
      <c r="N462" s="541"/>
      <c r="O462" s="541"/>
      <c r="P462" s="541"/>
      <c r="Q462" s="541"/>
      <c r="R462" s="541"/>
      <c r="S462" s="541"/>
      <c r="T462" s="541"/>
      <c r="U462" s="541"/>
      <c r="V462" s="541"/>
      <c r="W462" s="541"/>
      <c r="X462" s="541"/>
      <c r="Y462" s="541"/>
      <c r="Z462" s="541"/>
      <c r="AA462" s="541"/>
      <c r="AB462" s="541"/>
      <c r="AC462" s="541"/>
      <c r="AD462" s="635"/>
    </row>
    <row r="463" spans="1:30" ht="16.5" customHeight="1" x14ac:dyDescent="0.2">
      <c r="A463" s="222" t="s">
        <v>2537</v>
      </c>
      <c r="B463" s="198" t="s">
        <v>2538</v>
      </c>
      <c r="C463" s="199">
        <v>8.6999999999999993</v>
      </c>
      <c r="D463" s="199">
        <v>10.5</v>
      </c>
      <c r="E463" s="199">
        <v>9.1999999999999993</v>
      </c>
      <c r="F463" s="199">
        <v>10.1</v>
      </c>
      <c r="G463" s="200">
        <f>'Lab Results - U.S.'!G20</f>
        <v>0</v>
      </c>
      <c r="H463" s="200">
        <f>(IF(G463&gt;=$E463,0,IF(G463=0,0,IF(G463&lt;$C463,2,IF(G463&gt;=$C463,1,IF(G463&lt;=$D463,1))))))</f>
        <v>0</v>
      </c>
      <c r="I463" s="200">
        <f>'Lab Results - U.S.'!H20</f>
        <v>0</v>
      </c>
      <c r="J463" s="200">
        <f>(IF(I463&gt;=$E463,0,IF(I463=0,0,IF(I463&lt;$C463,2,IF(I463&gt;=$C463,1,IF(I463&lt;=$D463,1))))))</f>
        <v>0</v>
      </c>
      <c r="K463" s="200">
        <f>'Lab Results - U.S.'!I20</f>
        <v>0</v>
      </c>
      <c r="L463" s="200">
        <f>(IF(K463&gt;=$E463,0,IF(K463=0,0,IF(K463&lt;$C463,2,IF(K463&gt;=$C463,1,IF(K463&lt;=$D463,1))))))</f>
        <v>0</v>
      </c>
      <c r="M463" s="200">
        <f>'Lab Results - U.S.'!J20</f>
        <v>0</v>
      </c>
      <c r="N463" s="200">
        <f>(IF(M463&gt;=$E463,0,IF(M463=0,0,IF(M463&lt;$C463,2,IF(M463&gt;=$C463,1,IF(M463&lt;=$D463,1))))))</f>
        <v>0</v>
      </c>
      <c r="O463" s="200">
        <f>'Lab Results - U.S.'!K20</f>
        <v>0</v>
      </c>
      <c r="P463" s="200">
        <f>(IF(O463&gt;=$E463,0,IF(O463=0,0,IF(O463&lt;$C463,2,IF(O463&gt;=$C463,1,IF(O463&lt;=$D463,1))))))</f>
        <v>0</v>
      </c>
      <c r="Q463" s="200">
        <f>'Lab Results - U.S.'!L20</f>
        <v>0</v>
      </c>
      <c r="R463" s="200">
        <f>(IF(Q463&gt;=$E463,0,IF(Q463=0,0,IF(Q463&lt;$C463,2,IF(Q463&gt;=$C463,1,IF(Q463&lt;=$D463,1))))))</f>
        <v>0</v>
      </c>
      <c r="S463" s="200">
        <f>'Lab Results - U.S.'!M20</f>
        <v>0</v>
      </c>
      <c r="T463" s="200">
        <f>(IF(S463&gt;=$E463,0,IF(S463=0,0,IF(S463&lt;$C463,2,IF(S463&gt;=$C463,1,IF(S463&lt;=$D463,1))))))</f>
        <v>0</v>
      </c>
      <c r="U463" s="200">
        <f>'Lab Results - U.S.'!N20</f>
        <v>0</v>
      </c>
      <c r="V463" s="200">
        <f>(IF(U463&gt;=$E463,0,IF(U463=0,0,IF(U463&lt;$C463,2,IF(U463&gt;=$C463,1,IF(U463&lt;=$D463,1))))))</f>
        <v>0</v>
      </c>
      <c r="W463" s="200">
        <f>'Lab Results - U.S.'!O20</f>
        <v>0</v>
      </c>
      <c r="X463" s="200">
        <f>(IF(W463&gt;=$E463,0,IF(W463=0,0,IF(W463&lt;$C463,2,IF(W463&gt;=$C463,1,IF(W463&lt;=$D463,1))))))</f>
        <v>0</v>
      </c>
      <c r="Y463" s="200">
        <f>'Lab Results - U.S.'!P20</f>
        <v>0</v>
      </c>
      <c r="Z463" s="200">
        <f>(IF(Y463&gt;=$E463,0,IF(Y463=0,0,IF(Y463&lt;$C463,2,IF(Y463&gt;=$C463,1,IF(Y463&lt;=$D463,1))))))</f>
        <v>0</v>
      </c>
      <c r="AA463" s="200">
        <f>'Lab Results - U.S.'!Q20</f>
        <v>0</v>
      </c>
      <c r="AB463" s="200">
        <f>(IF(AA463&gt;=$E463,0,IF(AA463=0,0,IF(AA463&lt;$C463,2,IF(AA463&gt;=$C463,1,IF(AA463&lt;=$D463,1))))))</f>
        <v>0</v>
      </c>
      <c r="AC463" s="200">
        <f>'Lab Results - U.S.'!R20</f>
        <v>0</v>
      </c>
      <c r="AD463" s="223">
        <f>(IF(AC463&gt;=$E463,0,IF(AC463=0,0,IF(AC463&lt;$C463,2,IF(AC463&gt;=$C463,1,IF(AC463&lt;=$D463,1))))))</f>
        <v>0</v>
      </c>
    </row>
    <row r="464" spans="1:30" ht="15" customHeight="1" x14ac:dyDescent="0.2">
      <c r="A464" s="676" t="s">
        <v>2539</v>
      </c>
      <c r="B464" s="541"/>
      <c r="C464" s="541"/>
      <c r="D464" s="541"/>
      <c r="E464" s="541"/>
      <c r="F464" s="541"/>
      <c r="G464" s="145"/>
      <c r="H464" s="145">
        <f>SUM(H463)/(COUNT(H463)*2)*100</f>
        <v>0</v>
      </c>
      <c r="I464" s="145"/>
      <c r="J464" s="145">
        <f>SUM(J463)/(COUNT(J463)*2)*100</f>
        <v>0</v>
      </c>
      <c r="K464" s="145"/>
      <c r="L464" s="145">
        <f>SUM(L463)/(COUNT(L463)*2)*100</f>
        <v>0</v>
      </c>
      <c r="M464" s="145"/>
      <c r="N464" s="145">
        <f>SUM(N463)/(COUNT(N463)*2)*100</f>
        <v>0</v>
      </c>
      <c r="O464" s="145"/>
      <c r="P464" s="145">
        <f>SUM(P463)/(COUNT(P463)*2)*100</f>
        <v>0</v>
      </c>
      <c r="Q464" s="145"/>
      <c r="R464" s="145">
        <f>SUM(R463)/(COUNT(R463)*2)*100</f>
        <v>0</v>
      </c>
      <c r="S464" s="145"/>
      <c r="T464" s="145">
        <f>SUM(T463)/(COUNT(T463)*2)*100</f>
        <v>0</v>
      </c>
      <c r="U464" s="145"/>
      <c r="V464" s="145">
        <f>SUM(V463)/(COUNT(V463)*2)*100</f>
        <v>0</v>
      </c>
      <c r="W464" s="145"/>
      <c r="X464" s="145">
        <f>SUM(X463)/(COUNT(X463)*2)*100</f>
        <v>0</v>
      </c>
      <c r="Y464" s="145"/>
      <c r="Z464" s="145">
        <f>SUM(Z463)/(COUNT(Z463)*2)*100</f>
        <v>0</v>
      </c>
      <c r="AA464" s="145"/>
      <c r="AB464" s="145">
        <f>SUM(AB463)/(COUNT(AB463)*2)*100</f>
        <v>0</v>
      </c>
      <c r="AC464" s="145"/>
      <c r="AD464" s="149">
        <f>SUM(AD463)/(COUNT(AD463)*2)*100</f>
        <v>0</v>
      </c>
    </row>
    <row r="465" spans="1:30" ht="15" customHeight="1" x14ac:dyDescent="0.2">
      <c r="A465" s="676" t="s">
        <v>2540</v>
      </c>
      <c r="B465" s="541"/>
      <c r="C465" s="541"/>
      <c r="D465" s="541"/>
      <c r="E465" s="541"/>
      <c r="F465" s="541"/>
      <c r="G465" s="145"/>
      <c r="H465" s="145">
        <f>SUMIF(H463,1,H463)/(COUNT(H463)*1)*100</f>
        <v>0</v>
      </c>
      <c r="I465" s="145"/>
      <c r="J465" s="145">
        <f>SUMIF(J463,1,J463)/(COUNT(J463)*1)*100</f>
        <v>0</v>
      </c>
      <c r="K465" s="145"/>
      <c r="L465" s="145">
        <f>SUMIF(L463,1,L463)/(COUNT(L463)*1)*100</f>
        <v>0</v>
      </c>
      <c r="M465" s="145"/>
      <c r="N465" s="145">
        <f>SUMIF(N463,1,N463)/(COUNT(N463)*1)*100</f>
        <v>0</v>
      </c>
      <c r="O465" s="145"/>
      <c r="P465" s="145">
        <f>SUMIF(P463,1,P463)/(COUNT(P463)*1)*100</f>
        <v>0</v>
      </c>
      <c r="Q465" s="145"/>
      <c r="R465" s="145">
        <f>SUMIF(R463,1,R463)/(COUNT(R463)*1)*100</f>
        <v>0</v>
      </c>
      <c r="S465" s="145"/>
      <c r="T465" s="145">
        <f>SUMIF(T463,1,T463)/(COUNT(T463)*1)*100</f>
        <v>0</v>
      </c>
      <c r="U465" s="145"/>
      <c r="V465" s="145">
        <f>SUMIF(V463,1,V463)/(COUNT(V463)*1)*100</f>
        <v>0</v>
      </c>
      <c r="W465" s="145"/>
      <c r="X465" s="145">
        <f>SUMIF(X463,1,X463)/(COUNT(X463)*1)*100</f>
        <v>0</v>
      </c>
      <c r="Y465" s="145"/>
      <c r="Z465" s="145">
        <f>SUMIF(Z463,1,Z463)/(COUNT(Z463)*1)*100</f>
        <v>0</v>
      </c>
      <c r="AA465" s="145"/>
      <c r="AB465" s="145">
        <f>SUMIF(AB463,1,AB463)/(COUNT(AB463)*1)*100</f>
        <v>0</v>
      </c>
      <c r="AC465" s="145"/>
      <c r="AD465" s="149">
        <f>SUMIF(AD463,1,AD463)/(COUNT(AD463)*1)*100</f>
        <v>0</v>
      </c>
    </row>
    <row r="466" spans="1:30" ht="15" customHeight="1" x14ac:dyDescent="0.2">
      <c r="A466" s="676" t="s">
        <v>2541</v>
      </c>
      <c r="B466" s="541"/>
      <c r="C466" s="541"/>
      <c r="D466" s="541"/>
      <c r="E466" s="541"/>
      <c r="F466" s="541"/>
      <c r="G466" s="145"/>
      <c r="H466" s="145">
        <f>SUMIF(H463,2,H463)/(COUNT(H463)*2)*100</f>
        <v>0</v>
      </c>
      <c r="I466" s="145"/>
      <c r="J466" s="145">
        <f>SUMIF(J463,2,J463)/(COUNT(J463)*2)*100</f>
        <v>0</v>
      </c>
      <c r="K466" s="145"/>
      <c r="L466" s="145">
        <f>SUMIF(L463,2,L463)/(COUNT(L463)*2)*100</f>
        <v>0</v>
      </c>
      <c r="M466" s="145"/>
      <c r="N466" s="145">
        <f>SUMIF(N463,2,N463)/(COUNT(N463)*2)*100</f>
        <v>0</v>
      </c>
      <c r="O466" s="145"/>
      <c r="P466" s="145">
        <f>SUMIF(P463,2,P463)/(COUNT(P463)*2)*100</f>
        <v>0</v>
      </c>
      <c r="Q466" s="145"/>
      <c r="R466" s="145">
        <f>SUMIF(R463,2,R463)/(COUNT(R463)*2)*100</f>
        <v>0</v>
      </c>
      <c r="S466" s="145"/>
      <c r="T466" s="145">
        <f>SUMIF(T463,2,T463)/(COUNT(T463)*2)*100</f>
        <v>0</v>
      </c>
      <c r="U466" s="145"/>
      <c r="V466" s="145">
        <f>SUMIF(V463,2,V463)/(COUNT(V463)*2)*100</f>
        <v>0</v>
      </c>
      <c r="W466" s="145"/>
      <c r="X466" s="145">
        <f>SUMIF(X463,2,X463)/(COUNT(X463)*2)*100</f>
        <v>0</v>
      </c>
      <c r="Y466" s="145"/>
      <c r="Z466" s="145">
        <f>SUMIF(Z463,2,Z463)/(COUNT(Z463)*2)*100</f>
        <v>0</v>
      </c>
      <c r="AA466" s="145"/>
      <c r="AB466" s="145">
        <f>SUMIF(AB463,2,AB463)/(COUNT(AB463)*2)*100</f>
        <v>0</v>
      </c>
      <c r="AC466" s="145"/>
      <c r="AD466" s="149">
        <f>SUMIF(AD463,2,AD463)/(COUNT(AD463)*2)*100</f>
        <v>0</v>
      </c>
    </row>
    <row r="467" spans="1:30" ht="15.75" customHeight="1" x14ac:dyDescent="0.2">
      <c r="A467" s="674" t="s">
        <v>2542</v>
      </c>
      <c r="B467" s="541"/>
      <c r="C467" s="541"/>
      <c r="D467" s="541"/>
      <c r="E467" s="541"/>
      <c r="F467" s="541"/>
      <c r="G467" s="541"/>
      <c r="H467" s="541"/>
      <c r="I467" s="541"/>
      <c r="J467" s="541"/>
      <c r="K467" s="541"/>
      <c r="L467" s="541"/>
      <c r="M467" s="541"/>
      <c r="N467" s="541"/>
      <c r="O467" s="541"/>
      <c r="P467" s="541"/>
      <c r="Q467" s="541"/>
      <c r="R467" s="541"/>
      <c r="S467" s="541"/>
      <c r="T467" s="541"/>
      <c r="U467" s="541"/>
      <c r="V467" s="541"/>
      <c r="W467" s="541"/>
      <c r="X467" s="541"/>
      <c r="Y467" s="541"/>
      <c r="Z467" s="541"/>
      <c r="AA467" s="541"/>
      <c r="AB467" s="541"/>
      <c r="AC467" s="541"/>
      <c r="AD467" s="635"/>
    </row>
    <row r="468" spans="1:30" ht="15.75" customHeight="1" x14ac:dyDescent="0.2">
      <c r="A468" s="226" t="s">
        <v>2543</v>
      </c>
      <c r="B468" s="204" t="s">
        <v>2544</v>
      </c>
      <c r="C468" s="205">
        <v>65</v>
      </c>
      <c r="D468" s="205">
        <v>110</v>
      </c>
      <c r="E468" s="205">
        <v>75</v>
      </c>
      <c r="F468" s="205">
        <v>89</v>
      </c>
      <c r="G468" s="206">
        <f>'Lab Results - U.S.'!G8</f>
        <v>0</v>
      </c>
      <c r="H468" s="207">
        <f t="shared" ref="H468:H473" si="121">(IF(AND(G468&gt;=$E468,G468&lt;=$F468),0,IF(G468=0,0,IF(G468&lt;$C468,0,IF(G468&gt;$D468,2,IF(G468&gt;=$C468,1,IF(G468&lt;=$D468,1)))))))</f>
        <v>0</v>
      </c>
      <c r="I468" s="206">
        <f>'Lab Results - U.S.'!H8</f>
        <v>0</v>
      </c>
      <c r="J468" s="207">
        <f t="shared" ref="J468:J473" si="122">(IF(AND(I468&gt;=$E468,I468&lt;=$F468),0,IF(I468=0,0,IF(I468&lt;$C468,0,IF(I468&gt;$D468,2,IF(I468&gt;=$C468,1,IF(I468&lt;=$D468,1)))))))</f>
        <v>0</v>
      </c>
      <c r="K468" s="206">
        <f>'Lab Results - U.S.'!I8</f>
        <v>0</v>
      </c>
      <c r="L468" s="207">
        <f t="shared" ref="L468:L473" si="123">(IF(AND(K468&gt;=$E468,K468&lt;=$F468),0,IF(K468=0,0,IF(K468&lt;$C468,0,IF(K468&gt;$D468,2,IF(K468&gt;=$C468,1,IF(K468&lt;=$D468,1)))))))</f>
        <v>0</v>
      </c>
      <c r="M468" s="206">
        <f>'Lab Results - U.S.'!J8</f>
        <v>0</v>
      </c>
      <c r="N468" s="207">
        <f t="shared" ref="N468:N473" si="124">(IF(AND(M468&gt;=$E468,M468&lt;=$F468),0,IF(M468=0,0,IF(M468&lt;$C468,0,IF(M468&gt;$D468,2,IF(M468&gt;=$C468,1,IF(M468&lt;=$D468,1)))))))</f>
        <v>0</v>
      </c>
      <c r="O468" s="206">
        <f>'Lab Results - U.S.'!K8</f>
        <v>0</v>
      </c>
      <c r="P468" s="207">
        <f t="shared" ref="P468:P473" si="125">(IF(AND(O468&gt;=$E468,O468&lt;=$F468),0,IF(O468=0,0,IF(O468&lt;$C468,0,IF(O468&gt;$D468,2,IF(O468&gt;=$C468,1,IF(O468&lt;=$D468,1)))))))</f>
        <v>0</v>
      </c>
      <c r="Q468" s="206">
        <f>'Lab Results - U.S.'!L8</f>
        <v>0</v>
      </c>
      <c r="R468" s="207">
        <f t="shared" ref="R468:R473" si="126">(IF(AND(Q468&gt;=$E468,Q468&lt;=$F468),0,IF(Q468=0,0,IF(Q468&lt;$C468,0,IF(Q468&gt;$D468,2,IF(Q468&gt;=$C468,1,IF(Q468&lt;=$D468,1)))))))</f>
        <v>0</v>
      </c>
      <c r="S468" s="206">
        <f>'Lab Results - U.S.'!M8</f>
        <v>0</v>
      </c>
      <c r="T468" s="207">
        <f t="shared" ref="T468:T473" si="127">(IF(AND(S468&gt;=$E468,S468&lt;=$F468),0,IF(S468=0,0,IF(S468&lt;$C468,0,IF(S468&gt;$D468,2,IF(S468&gt;=$C468,1,IF(S468&lt;=$D468,1)))))))</f>
        <v>0</v>
      </c>
      <c r="U468" s="206">
        <f>'Lab Results - U.S.'!N8</f>
        <v>0</v>
      </c>
      <c r="V468" s="207">
        <f t="shared" ref="V468:V473" si="128">(IF(AND(U468&gt;=$E468,U468&lt;=$F468),0,IF(U468=0,0,IF(U468&lt;$C468,0,IF(U468&gt;$D468,2,IF(U468&gt;=$C468,1,IF(U468&lt;=$D468,1)))))))</f>
        <v>0</v>
      </c>
      <c r="W468" s="206">
        <f>'Lab Results - U.S.'!O8</f>
        <v>0</v>
      </c>
      <c r="X468" s="207">
        <f t="shared" ref="X468:X473" si="129">(IF(AND(W468&gt;=$E468,W468&lt;=$F468),0,IF(W468=0,0,IF(W468&lt;$C468,0,IF(W468&gt;$D468,2,IF(W468&gt;=$C468,1,IF(W468&lt;=$D468,1)))))))</f>
        <v>0</v>
      </c>
      <c r="Y468" s="206">
        <f>'Lab Results - U.S.'!P8</f>
        <v>0</v>
      </c>
      <c r="Z468" s="207">
        <f t="shared" ref="Z468:Z473" si="130">(IF(AND(Y468&gt;=$E468,Y468&lt;=$F468),0,IF(Y468=0,0,IF(Y468&lt;$C468,0,IF(Y468&gt;$D468,2,IF(Y468&gt;=$C468,1,IF(Y468&lt;=$D468,1)))))))</f>
        <v>0</v>
      </c>
      <c r="AA468" s="206">
        <f>'Lab Results - U.S.'!Q8</f>
        <v>0</v>
      </c>
      <c r="AB468" s="207">
        <f t="shared" ref="AB468:AB473" si="131">(IF(AND(AA468&gt;=$E468,AA468&lt;=$F468),0,IF(AA468=0,0,IF(AA468&lt;$C468,0,IF(AA468&gt;$D468,2,IF(AA468&gt;=$C468,1,IF(AA468&lt;=$D468,1)))))))</f>
        <v>0</v>
      </c>
      <c r="AC468" s="206">
        <f>'Lab Results - U.S.'!R8</f>
        <v>0</v>
      </c>
      <c r="AD468" s="227">
        <f t="shared" ref="AD468:AD473" si="132">(IF(AND(AC468&gt;=$E468,AC468&lt;=$F468),0,IF(AC468=0,0,IF(AC468&lt;$C468,0,IF(AC468&gt;$D468,2,IF(AC468&gt;=$C468,1,IF(AC468&lt;=$D468,1)))))))</f>
        <v>0</v>
      </c>
    </row>
    <row r="469" spans="1:30" ht="15.75" customHeight="1" x14ac:dyDescent="0.2">
      <c r="A469" s="226" t="s">
        <v>2545</v>
      </c>
      <c r="B469" s="210" t="s">
        <v>2546</v>
      </c>
      <c r="C469" s="205">
        <v>4.8</v>
      </c>
      <c r="D469" s="205">
        <v>5.9</v>
      </c>
      <c r="E469" s="205">
        <v>4.5</v>
      </c>
      <c r="F469" s="205">
        <v>5</v>
      </c>
      <c r="G469" s="206">
        <f>'Lab Results - U.S.'!G82</f>
        <v>0</v>
      </c>
      <c r="H469" s="207">
        <f t="shared" si="121"/>
        <v>0</v>
      </c>
      <c r="I469" s="206">
        <f>'Lab Results - U.S.'!H82</f>
        <v>0</v>
      </c>
      <c r="J469" s="207">
        <f t="shared" si="122"/>
        <v>0</v>
      </c>
      <c r="K469" s="206">
        <f>'Lab Results - U.S.'!I82</f>
        <v>0</v>
      </c>
      <c r="L469" s="207">
        <f t="shared" si="123"/>
        <v>0</v>
      </c>
      <c r="M469" s="206">
        <f>'Lab Results - U.S.'!J82</f>
        <v>0</v>
      </c>
      <c r="N469" s="207">
        <f t="shared" si="124"/>
        <v>0</v>
      </c>
      <c r="O469" s="206">
        <f>'Lab Results - U.S.'!K82</f>
        <v>0</v>
      </c>
      <c r="P469" s="207">
        <f t="shared" si="125"/>
        <v>0</v>
      </c>
      <c r="Q469" s="206">
        <f>'Lab Results - U.S.'!L82</f>
        <v>0</v>
      </c>
      <c r="R469" s="207">
        <f t="shared" si="126"/>
        <v>0</v>
      </c>
      <c r="S469" s="206">
        <f>'Lab Results - U.S.'!M82</f>
        <v>0</v>
      </c>
      <c r="T469" s="207">
        <f t="shared" si="127"/>
        <v>0</v>
      </c>
      <c r="U469" s="206">
        <f>'Lab Results - U.S.'!N82</f>
        <v>0</v>
      </c>
      <c r="V469" s="207">
        <f t="shared" si="128"/>
        <v>0</v>
      </c>
      <c r="W469" s="206">
        <f>'Lab Results - U.S.'!O82</f>
        <v>0</v>
      </c>
      <c r="X469" s="207">
        <f t="shared" si="129"/>
        <v>0</v>
      </c>
      <c r="Y469" s="206">
        <f>'Lab Results - U.S.'!P82</f>
        <v>0</v>
      </c>
      <c r="Z469" s="207">
        <f t="shared" si="130"/>
        <v>0</v>
      </c>
      <c r="AA469" s="206">
        <f>'Lab Results - U.S.'!Q82</f>
        <v>0</v>
      </c>
      <c r="AB469" s="207">
        <f t="shared" si="131"/>
        <v>0</v>
      </c>
      <c r="AC469" s="206">
        <f>'Lab Results - U.S.'!R82</f>
        <v>0</v>
      </c>
      <c r="AD469" s="227">
        <f t="shared" si="132"/>
        <v>0</v>
      </c>
    </row>
    <row r="470" spans="1:30" ht="15.75" customHeight="1" x14ac:dyDescent="0.2">
      <c r="A470" s="226" t="s">
        <v>2547</v>
      </c>
      <c r="B470" s="204" t="s">
        <v>2548</v>
      </c>
      <c r="C470" s="205">
        <v>0.318</v>
      </c>
      <c r="D470" s="205">
        <v>4</v>
      </c>
      <c r="E470" s="205">
        <v>0.75</v>
      </c>
      <c r="F470" s="205">
        <v>1.25</v>
      </c>
      <c r="G470" s="206">
        <f>'Lab Results - U.S.'!G37</f>
        <v>0</v>
      </c>
      <c r="H470" s="207">
        <f t="shared" si="121"/>
        <v>0</v>
      </c>
      <c r="I470" s="206">
        <f>'Lab Results - U.S.'!H37</f>
        <v>0</v>
      </c>
      <c r="J470" s="207">
        <f t="shared" si="122"/>
        <v>0</v>
      </c>
      <c r="K470" s="206">
        <f>'Lab Results - U.S.'!I37</f>
        <v>0</v>
      </c>
      <c r="L470" s="207">
        <f t="shared" si="123"/>
        <v>0</v>
      </c>
      <c r="M470" s="206">
        <f>'Lab Results - U.S.'!J37</f>
        <v>0</v>
      </c>
      <c r="N470" s="207">
        <f t="shared" si="124"/>
        <v>0</v>
      </c>
      <c r="O470" s="206">
        <f>'Lab Results - U.S.'!K37</f>
        <v>0</v>
      </c>
      <c r="P470" s="207">
        <f t="shared" si="125"/>
        <v>0</v>
      </c>
      <c r="Q470" s="206">
        <f>'Lab Results - U.S.'!L37</f>
        <v>0</v>
      </c>
      <c r="R470" s="207">
        <f t="shared" si="126"/>
        <v>0</v>
      </c>
      <c r="S470" s="206">
        <f>'Lab Results - U.S.'!M37</f>
        <v>0</v>
      </c>
      <c r="T470" s="207">
        <f t="shared" si="127"/>
        <v>0</v>
      </c>
      <c r="U470" s="206">
        <f>'Lab Results - U.S.'!N37</f>
        <v>0</v>
      </c>
      <c r="V470" s="207">
        <f t="shared" si="128"/>
        <v>0</v>
      </c>
      <c r="W470" s="206">
        <f>'Lab Results - U.S.'!O37</f>
        <v>0</v>
      </c>
      <c r="X470" s="207">
        <f t="shared" si="129"/>
        <v>0</v>
      </c>
      <c r="Y470" s="206">
        <f>'Lab Results - U.S.'!P37</f>
        <v>0</v>
      </c>
      <c r="Z470" s="207">
        <f t="shared" si="130"/>
        <v>0</v>
      </c>
      <c r="AA470" s="206">
        <f>'Lab Results - U.S.'!Q37</f>
        <v>0</v>
      </c>
      <c r="AB470" s="207">
        <f t="shared" si="131"/>
        <v>0</v>
      </c>
      <c r="AC470" s="206">
        <f>'Lab Results - U.S.'!R37</f>
        <v>0</v>
      </c>
      <c r="AD470" s="227">
        <f t="shared" si="132"/>
        <v>0</v>
      </c>
    </row>
    <row r="471" spans="1:30" ht="15.75" customHeight="1" x14ac:dyDescent="0.2">
      <c r="A471" s="226" t="s">
        <v>2549</v>
      </c>
      <c r="B471" s="204" t="s">
        <v>2550</v>
      </c>
      <c r="C471" s="205">
        <v>35</v>
      </c>
      <c r="D471" s="205">
        <v>160</v>
      </c>
      <c r="E471" s="205">
        <v>50</v>
      </c>
      <c r="F471" s="205">
        <v>100</v>
      </c>
      <c r="G471" s="206">
        <f>'Lab Results - U.S.'!G34</f>
        <v>0</v>
      </c>
      <c r="H471" s="207">
        <f t="shared" si="121"/>
        <v>0</v>
      </c>
      <c r="I471" s="206">
        <f>'Lab Results - U.S.'!H34</f>
        <v>0</v>
      </c>
      <c r="J471" s="207">
        <f t="shared" si="122"/>
        <v>0</v>
      </c>
      <c r="K471" s="206">
        <f>'Lab Results - U.S.'!I34</f>
        <v>0</v>
      </c>
      <c r="L471" s="207">
        <f t="shared" si="123"/>
        <v>0</v>
      </c>
      <c r="M471" s="206">
        <f>'Lab Results - U.S.'!J34</f>
        <v>0</v>
      </c>
      <c r="N471" s="207">
        <f t="shared" si="124"/>
        <v>0</v>
      </c>
      <c r="O471" s="206">
        <f>'Lab Results - U.S.'!K34</f>
        <v>0</v>
      </c>
      <c r="P471" s="207">
        <f t="shared" si="125"/>
        <v>0</v>
      </c>
      <c r="Q471" s="206">
        <f>'Lab Results - U.S.'!L34</f>
        <v>0</v>
      </c>
      <c r="R471" s="207">
        <f t="shared" si="126"/>
        <v>0</v>
      </c>
      <c r="S471" s="206">
        <f>'Lab Results - U.S.'!M34</f>
        <v>0</v>
      </c>
      <c r="T471" s="207">
        <f t="shared" si="127"/>
        <v>0</v>
      </c>
      <c r="U471" s="206">
        <f>'Lab Results - U.S.'!N34</f>
        <v>0</v>
      </c>
      <c r="V471" s="207">
        <f t="shared" si="128"/>
        <v>0</v>
      </c>
      <c r="W471" s="206">
        <f>'Lab Results - U.S.'!O34</f>
        <v>0</v>
      </c>
      <c r="X471" s="207">
        <f t="shared" si="129"/>
        <v>0</v>
      </c>
      <c r="Y471" s="206">
        <f>'Lab Results - U.S.'!P34</f>
        <v>0</v>
      </c>
      <c r="Z471" s="207">
        <f t="shared" si="130"/>
        <v>0</v>
      </c>
      <c r="AA471" s="206">
        <f>'Lab Results - U.S.'!Q34</f>
        <v>0</v>
      </c>
      <c r="AB471" s="207">
        <f t="shared" si="131"/>
        <v>0</v>
      </c>
      <c r="AC471" s="206">
        <f>'Lab Results - U.S.'!R34</f>
        <v>0</v>
      </c>
      <c r="AD471" s="227">
        <f t="shared" si="132"/>
        <v>0</v>
      </c>
    </row>
    <row r="472" spans="1:30" ht="15.75" customHeight="1" x14ac:dyDescent="0.2">
      <c r="A472" s="226" t="s">
        <v>2551</v>
      </c>
      <c r="B472" s="204" t="s">
        <v>2552</v>
      </c>
      <c r="C472" s="205">
        <v>0.1</v>
      </c>
      <c r="D472" s="205">
        <v>200</v>
      </c>
      <c r="E472" s="205">
        <v>150</v>
      </c>
      <c r="F472" s="205">
        <v>200</v>
      </c>
      <c r="G472" s="206">
        <f>'Lab Results - U.S.'!G33</f>
        <v>0</v>
      </c>
      <c r="H472" s="207">
        <f t="shared" si="121"/>
        <v>0</v>
      </c>
      <c r="I472" s="206">
        <f>'Lab Results - U.S.'!H33</f>
        <v>0</v>
      </c>
      <c r="J472" s="207">
        <f t="shared" si="122"/>
        <v>0</v>
      </c>
      <c r="K472" s="206">
        <f>'Lab Results - U.S.'!I33</f>
        <v>0</v>
      </c>
      <c r="L472" s="207">
        <f t="shared" si="123"/>
        <v>0</v>
      </c>
      <c r="M472" s="206">
        <f>'Lab Results - U.S.'!J33</f>
        <v>0</v>
      </c>
      <c r="N472" s="207">
        <f t="shared" si="124"/>
        <v>0</v>
      </c>
      <c r="O472" s="206">
        <f>'Lab Results - U.S.'!K33</f>
        <v>0</v>
      </c>
      <c r="P472" s="207">
        <f t="shared" si="125"/>
        <v>0</v>
      </c>
      <c r="Q472" s="206">
        <f>'Lab Results - U.S.'!L33</f>
        <v>0</v>
      </c>
      <c r="R472" s="207">
        <f t="shared" si="126"/>
        <v>0</v>
      </c>
      <c r="S472" s="206">
        <f>'Lab Results - U.S.'!M33</f>
        <v>0</v>
      </c>
      <c r="T472" s="207">
        <f t="shared" si="127"/>
        <v>0</v>
      </c>
      <c r="U472" s="206">
        <f>'Lab Results - U.S.'!N33</f>
        <v>0</v>
      </c>
      <c r="V472" s="207">
        <f t="shared" si="128"/>
        <v>0</v>
      </c>
      <c r="W472" s="206">
        <f>'Lab Results - U.S.'!O33</f>
        <v>0</v>
      </c>
      <c r="X472" s="207">
        <f t="shared" si="129"/>
        <v>0</v>
      </c>
      <c r="Y472" s="206">
        <f>'Lab Results - U.S.'!P33</f>
        <v>0</v>
      </c>
      <c r="Z472" s="207">
        <f t="shared" si="130"/>
        <v>0</v>
      </c>
      <c r="AA472" s="206">
        <f>'Lab Results - U.S.'!Q33</f>
        <v>0</v>
      </c>
      <c r="AB472" s="207">
        <f t="shared" si="131"/>
        <v>0</v>
      </c>
      <c r="AC472" s="206">
        <f>'Lab Results - U.S.'!R33</f>
        <v>0</v>
      </c>
      <c r="AD472" s="227">
        <f t="shared" si="132"/>
        <v>0</v>
      </c>
    </row>
    <row r="473" spans="1:30" ht="15.75" customHeight="1" x14ac:dyDescent="0.2">
      <c r="A473" s="226" t="s">
        <v>2553</v>
      </c>
      <c r="B473" s="204" t="s">
        <v>2554</v>
      </c>
      <c r="C473" s="205">
        <v>1</v>
      </c>
      <c r="D473" s="205">
        <v>130</v>
      </c>
      <c r="E473" s="205">
        <v>10</v>
      </c>
      <c r="F473" s="205">
        <v>99</v>
      </c>
      <c r="G473" s="206">
        <f>'Lab Results - U.S.'!G36</f>
        <v>0</v>
      </c>
      <c r="H473" s="207">
        <f t="shared" si="121"/>
        <v>0</v>
      </c>
      <c r="I473" s="206">
        <f>'Lab Results - U.S.'!H36</f>
        <v>0</v>
      </c>
      <c r="J473" s="207">
        <f t="shared" si="122"/>
        <v>0</v>
      </c>
      <c r="K473" s="206">
        <f>'Lab Results - U.S.'!I36</f>
        <v>0</v>
      </c>
      <c r="L473" s="207">
        <f t="shared" si="123"/>
        <v>0</v>
      </c>
      <c r="M473" s="206">
        <f>'Lab Results - U.S.'!J36</f>
        <v>0</v>
      </c>
      <c r="N473" s="207">
        <f t="shared" si="124"/>
        <v>0</v>
      </c>
      <c r="O473" s="206">
        <f>'Lab Results - U.S.'!K36</f>
        <v>0</v>
      </c>
      <c r="P473" s="207">
        <f t="shared" si="125"/>
        <v>0</v>
      </c>
      <c r="Q473" s="206">
        <f>'Lab Results - U.S.'!L36</f>
        <v>0</v>
      </c>
      <c r="R473" s="207">
        <f t="shared" si="126"/>
        <v>0</v>
      </c>
      <c r="S473" s="206">
        <f>'Lab Results - U.S.'!M36</f>
        <v>0</v>
      </c>
      <c r="T473" s="207">
        <f t="shared" si="127"/>
        <v>0</v>
      </c>
      <c r="U473" s="206">
        <f>'Lab Results - U.S.'!N36</f>
        <v>0</v>
      </c>
      <c r="V473" s="207">
        <f t="shared" si="128"/>
        <v>0</v>
      </c>
      <c r="W473" s="206">
        <f>'Lab Results - U.S.'!O36</f>
        <v>0</v>
      </c>
      <c r="X473" s="207">
        <f t="shared" si="129"/>
        <v>0</v>
      </c>
      <c r="Y473" s="206">
        <f>'Lab Results - U.S.'!P36</f>
        <v>0</v>
      </c>
      <c r="Z473" s="207">
        <f t="shared" si="130"/>
        <v>0</v>
      </c>
      <c r="AA473" s="206">
        <f>'Lab Results - U.S.'!Q36</f>
        <v>0</v>
      </c>
      <c r="AB473" s="207">
        <f t="shared" si="131"/>
        <v>0</v>
      </c>
      <c r="AC473" s="206">
        <f>'Lab Results - U.S.'!R36</f>
        <v>0</v>
      </c>
      <c r="AD473" s="227">
        <f t="shared" si="132"/>
        <v>0</v>
      </c>
    </row>
    <row r="474" spans="1:30" ht="16.5" customHeight="1" x14ac:dyDescent="0.2">
      <c r="A474" s="222" t="s">
        <v>2555</v>
      </c>
      <c r="B474" s="198" t="s">
        <v>2556</v>
      </c>
      <c r="C474" s="199">
        <v>40</v>
      </c>
      <c r="D474" s="199">
        <v>110</v>
      </c>
      <c r="E474" s="199">
        <v>55</v>
      </c>
      <c r="F474" s="199">
        <v>110</v>
      </c>
      <c r="G474" s="200">
        <f>'Lab Results - U.S.'!G35</f>
        <v>0</v>
      </c>
      <c r="H474" s="200">
        <f>(IF(AND(G474&gt;=$E474,G474&lt;=$F474),0,IF(G474=0,0,IF(G474&gt;$D474,2,IF(G474&gt;=$C474,1,IF(G474&lt;=$D474,1))))))</f>
        <v>0</v>
      </c>
      <c r="I474" s="200">
        <f>'Lab Results - U.S.'!H35</f>
        <v>0</v>
      </c>
      <c r="J474" s="200">
        <f>(IF(AND(I474&gt;=$E474,I474&lt;=$F474),0,IF(I474=0,0,IF(I474&gt;$D474,2,IF(I474&gt;=$C474,1,IF(I474&lt;=$D474,1))))))</f>
        <v>0</v>
      </c>
      <c r="K474" s="200">
        <f>'Lab Results - U.S.'!I35</f>
        <v>0</v>
      </c>
      <c r="L474" s="200">
        <f>(IF(AND(K474&gt;=$E474,K474&lt;=$F474),0,IF(K474=0,0,IF(K474&gt;$D474,2,IF(K474&gt;=$C474,1,IF(K474&lt;=$D474,1))))))</f>
        <v>0</v>
      </c>
      <c r="M474" s="200">
        <f>'Lab Results - U.S.'!J35</f>
        <v>0</v>
      </c>
      <c r="N474" s="200">
        <f>(IF(AND(M474&gt;=$E474,M474&lt;=$F474),0,IF(M474=0,0,IF(M474&gt;$D474,2,IF(M474&gt;=$C474,1,IF(M474&lt;=$D474,1))))))</f>
        <v>0</v>
      </c>
      <c r="O474" s="200">
        <f>'Lab Results - U.S.'!K35</f>
        <v>0</v>
      </c>
      <c r="P474" s="200">
        <f>(IF(AND(O474&gt;=$E474,O474&lt;=$F474),0,IF(O474=0,0,IF(O474&gt;$D474,2,IF(O474&gt;=$C474,1,IF(O474&lt;=$D474,1))))))</f>
        <v>0</v>
      </c>
      <c r="Q474" s="200">
        <f>'Lab Results - U.S.'!L35</f>
        <v>0</v>
      </c>
      <c r="R474" s="200">
        <f>(IF(AND(Q474&gt;=$E474,Q474&lt;=$F474),0,IF(Q474=0,0,IF(Q474&gt;$D474,2,IF(Q474&gt;=$C474,1,IF(Q474&lt;=$D474,1))))))</f>
        <v>0</v>
      </c>
      <c r="S474" s="200">
        <f>'Lab Results - U.S.'!M35</f>
        <v>0</v>
      </c>
      <c r="T474" s="200">
        <f>(IF(AND(S474&gt;=$E474,S474&lt;=$F474),0,IF(S474=0,0,IF(S474&gt;$D474,2,IF(S474&gt;=$C474,1,IF(S474&lt;=$D474,1))))))</f>
        <v>0</v>
      </c>
      <c r="U474" s="200">
        <f>'Lab Results - U.S.'!N35</f>
        <v>0</v>
      </c>
      <c r="V474" s="200">
        <f>(IF(AND(U474&gt;=$E474,U474&lt;=$F474),0,IF(U474=0,0,IF(U474&gt;$D474,2,IF(U474&gt;=$C474,1,IF(U474&lt;=$D474,1))))))</f>
        <v>0</v>
      </c>
      <c r="W474" s="200">
        <f>'Lab Results - U.S.'!O35</f>
        <v>0</v>
      </c>
      <c r="X474" s="200">
        <f>(IF(AND(W474&gt;=$E474,W474&lt;=$F474),0,IF(W474=0,0,IF(W474&gt;$D474,2,IF(W474&gt;=$C474,1,IF(W474&lt;=$D474,1))))))</f>
        <v>0</v>
      </c>
      <c r="Y474" s="200">
        <f>'Lab Results - U.S.'!P35</f>
        <v>0</v>
      </c>
      <c r="Z474" s="200">
        <f>(IF(AND(Y474&gt;=$E474,Y474&lt;=$F474),0,IF(Y474=0,0,IF(Y474&gt;$D474,2,IF(Y474&gt;=$C474,1,IF(Y474&lt;=$D474,1))))))</f>
        <v>0</v>
      </c>
      <c r="AA474" s="200">
        <f>'Lab Results - U.S.'!Q35</f>
        <v>0</v>
      </c>
      <c r="AB474" s="200">
        <f>(IF(AND(AA474&gt;=$E474,AA474&lt;=$F474),0,IF(AA474=0,0,IF(AA474&gt;$D474,2,IF(AA474&gt;=$C474,1,IF(AA474&lt;=$D474,1))))))</f>
        <v>0</v>
      </c>
      <c r="AC474" s="200">
        <f>'Lab Results - U.S.'!R35</f>
        <v>0</v>
      </c>
      <c r="AD474" s="223">
        <f>(IF(AND(AC474&gt;=$E474,AC474&lt;=$F474),0,IF(AC474=0,0,IF(AC474&gt;$D474,2,IF(AC474&gt;=$C474,1,IF(AC474&lt;=$D474,1))))))</f>
        <v>0</v>
      </c>
    </row>
    <row r="475" spans="1:30" ht="15" customHeight="1" x14ac:dyDescent="0.2">
      <c r="A475" s="676" t="s">
        <v>2557</v>
      </c>
      <c r="B475" s="541"/>
      <c r="C475" s="541"/>
      <c r="D475" s="541"/>
      <c r="E475" s="541"/>
      <c r="F475" s="541"/>
      <c r="G475" s="145"/>
      <c r="H475" s="145">
        <f>SUM(H468:H474)/(COUNT(H468:H474)*2)*100</f>
        <v>0</v>
      </c>
      <c r="I475" s="145"/>
      <c r="J475" s="145">
        <f>SUM(J468:J474)/(COUNT(J468:J474)*2)*100</f>
        <v>0</v>
      </c>
      <c r="K475" s="145"/>
      <c r="L475" s="145">
        <f>SUM(L468:L474)/(COUNT(L468:L474)*2)*100</f>
        <v>0</v>
      </c>
      <c r="M475" s="145"/>
      <c r="N475" s="145">
        <f>SUM(N468:N474)/(COUNT(N468:N474)*2)*100</f>
        <v>0</v>
      </c>
      <c r="O475" s="145"/>
      <c r="P475" s="145">
        <f>SUM(P468:P474)/(COUNT(P468:P474)*2)*100</f>
        <v>0</v>
      </c>
      <c r="Q475" s="145"/>
      <c r="R475" s="145">
        <f>SUM(R468:R474)/(COUNT(R468:R474)*2)*100</f>
        <v>0</v>
      </c>
      <c r="S475" s="145"/>
      <c r="T475" s="145">
        <f>SUM(T468:T474)/(COUNT(T468:T474)*2)*100</f>
        <v>0</v>
      </c>
      <c r="U475" s="145"/>
      <c r="V475" s="145">
        <f>SUM(V468:V474)/(COUNT(V468:V474)*2)*100</f>
        <v>0</v>
      </c>
      <c r="W475" s="145"/>
      <c r="X475" s="145">
        <f>SUM(X468:X474)/(COUNT(X468:X474)*2)*100</f>
        <v>0</v>
      </c>
      <c r="Y475" s="145"/>
      <c r="Z475" s="145">
        <f>SUM(Z468:Z474)/(COUNT(Z468:Z474)*2)*100</f>
        <v>0</v>
      </c>
      <c r="AA475" s="145"/>
      <c r="AB475" s="145">
        <f>SUM(AB468:AB474)/(COUNT(AB468:AB474)*2)*100</f>
        <v>0</v>
      </c>
      <c r="AC475" s="145"/>
      <c r="AD475" s="149">
        <f>SUM(AD468:AD474)/(COUNT(AD468:AD474)*2)*100</f>
        <v>0</v>
      </c>
    </row>
    <row r="476" spans="1:30" ht="15" customHeight="1" x14ac:dyDescent="0.2">
      <c r="A476" s="676" t="s">
        <v>2558</v>
      </c>
      <c r="B476" s="541"/>
      <c r="C476" s="541"/>
      <c r="D476" s="541"/>
      <c r="E476" s="541"/>
      <c r="F476" s="541"/>
      <c r="G476" s="145"/>
      <c r="H476" s="145">
        <f>SUMIF(H468:H474,1,H468:H474)/(COUNT(H468:H474)*1)*100</f>
        <v>0</v>
      </c>
      <c r="I476" s="145"/>
      <c r="J476" s="145">
        <f>SUMIF(J468:J474,1,J468:J474)/(COUNT(J468:J474)*1)*100</f>
        <v>0</v>
      </c>
      <c r="K476" s="145"/>
      <c r="L476" s="145">
        <f>SUMIF(L468:L474,1,L468:L474)/(COUNT(L468:L474)*1)*100</f>
        <v>0</v>
      </c>
      <c r="M476" s="145"/>
      <c r="N476" s="145">
        <f>SUMIF(N468:N474,1,N468:N474)/(COUNT(N468:N474)*1)*100</f>
        <v>0</v>
      </c>
      <c r="O476" s="145"/>
      <c r="P476" s="145">
        <f>SUMIF(P468:P474,1,P468:P474)/(COUNT(P468:P474)*1)*100</f>
        <v>0</v>
      </c>
      <c r="Q476" s="145"/>
      <c r="R476" s="145">
        <f>SUMIF(R468:R474,1,R468:R474)/(COUNT(R468:R474)*1)*100</f>
        <v>0</v>
      </c>
      <c r="S476" s="145"/>
      <c r="T476" s="145">
        <f>SUMIF(T468:T474,1,T468:T474)/(COUNT(T468:T474)*1)*100</f>
        <v>0</v>
      </c>
      <c r="U476" s="145"/>
      <c r="V476" s="145">
        <f>SUMIF(V468:V474,1,V468:V474)/(COUNT(V468:V474)*1)*100</f>
        <v>0</v>
      </c>
      <c r="W476" s="145"/>
      <c r="X476" s="145">
        <f>SUMIF(X468:X474,1,X468:X474)/(COUNT(X468:X474)*1)*100</f>
        <v>0</v>
      </c>
      <c r="Y476" s="145"/>
      <c r="Z476" s="145">
        <f>SUMIF(Z468:Z474,1,Z468:Z474)/(COUNT(Z468:Z474)*1)*100</f>
        <v>0</v>
      </c>
      <c r="AA476" s="145"/>
      <c r="AB476" s="145">
        <f>SUMIF(AB468:AB474,1,AB468:AB474)/(COUNT(AB468:AB474)*1)*100</f>
        <v>0</v>
      </c>
      <c r="AC476" s="145"/>
      <c r="AD476" s="149">
        <f>SUMIF(AD468:AD474,1,AD468:AD474)/(COUNT(AD468:AD474)*1)*100</f>
        <v>0</v>
      </c>
    </row>
    <row r="477" spans="1:30" ht="15" customHeight="1" x14ac:dyDescent="0.2">
      <c r="A477" s="676" t="s">
        <v>2559</v>
      </c>
      <c r="B477" s="541"/>
      <c r="C477" s="541"/>
      <c r="D477" s="541"/>
      <c r="E477" s="541"/>
      <c r="F477" s="541"/>
      <c r="G477" s="145"/>
      <c r="H477" s="145">
        <f>SUMIF(H468:H474,2,H468:H474)/(COUNT(H468:H474)*2)*100</f>
        <v>0</v>
      </c>
      <c r="I477" s="145"/>
      <c r="J477" s="145">
        <f>SUMIF(J468:J474,2,J468:J474)/(COUNT(J468:J474)*2)*100</f>
        <v>0</v>
      </c>
      <c r="K477" s="145"/>
      <c r="L477" s="145">
        <f>SUMIF(L468:L474,2,L468:L474)/(COUNT(L468:L474)*2)*100</f>
        <v>0</v>
      </c>
      <c r="M477" s="145"/>
      <c r="N477" s="145">
        <f>SUMIF(N468:N474,2,N468:N474)/(COUNT(N468:N474)*2)*100</f>
        <v>0</v>
      </c>
      <c r="O477" s="145"/>
      <c r="P477" s="145">
        <f>SUMIF(P468:P474,2,P468:P474)/(COUNT(P468:P474)*2)*100</f>
        <v>0</v>
      </c>
      <c r="Q477" s="145"/>
      <c r="R477" s="145">
        <f>SUMIF(R468:R474,2,R468:R474)/(COUNT(R468:R474)*2)*100</f>
        <v>0</v>
      </c>
      <c r="S477" s="145"/>
      <c r="T477" s="145">
        <f>SUMIF(T468:T474,2,T468:T474)/(COUNT(T468:T474)*2)*100</f>
        <v>0</v>
      </c>
      <c r="U477" s="145"/>
      <c r="V477" s="145">
        <f>SUMIF(V468:V474,2,V468:V474)/(COUNT(V468:V474)*2)*100</f>
        <v>0</v>
      </c>
      <c r="W477" s="145"/>
      <c r="X477" s="145">
        <f>SUMIF(X468:X474,2,X468:X474)/(COUNT(X468:X474)*2)*100</f>
        <v>0</v>
      </c>
      <c r="Y477" s="145"/>
      <c r="Z477" s="145">
        <f>SUMIF(Z468:Z474,2,Z468:Z474)/(COUNT(Z468:Z474)*2)*100</f>
        <v>0</v>
      </c>
      <c r="AA477" s="145"/>
      <c r="AB477" s="145">
        <f>SUMIF(AB468:AB474,2,AB468:AB474)/(COUNT(AB468:AB474)*2)*100</f>
        <v>0</v>
      </c>
      <c r="AC477" s="145"/>
      <c r="AD477" s="149">
        <f>SUMIF(AD468:AD474,2,AD468:AD474)/(COUNT(AD468:AD474)*2)*100</f>
        <v>0</v>
      </c>
    </row>
    <row r="478" spans="1:30" ht="15.75" customHeight="1" x14ac:dyDescent="0.2">
      <c r="A478" s="674" t="s">
        <v>2560</v>
      </c>
      <c r="B478" s="541"/>
      <c r="C478" s="541"/>
      <c r="D478" s="541"/>
      <c r="E478" s="541"/>
      <c r="F478" s="541"/>
      <c r="G478" s="541"/>
      <c r="H478" s="541"/>
      <c r="I478" s="541"/>
      <c r="J478" s="541"/>
      <c r="K478" s="541"/>
      <c r="L478" s="541"/>
      <c r="M478" s="541"/>
      <c r="N478" s="541"/>
      <c r="O478" s="541"/>
      <c r="P478" s="541"/>
      <c r="Q478" s="541"/>
      <c r="R478" s="541"/>
      <c r="S478" s="541"/>
      <c r="T478" s="541"/>
      <c r="U478" s="541"/>
      <c r="V478" s="541"/>
      <c r="W478" s="541"/>
      <c r="X478" s="541"/>
      <c r="Y478" s="541"/>
      <c r="Z478" s="541"/>
      <c r="AA478" s="541"/>
      <c r="AB478" s="541"/>
      <c r="AC478" s="541"/>
      <c r="AD478" s="635"/>
    </row>
    <row r="479" spans="1:30" ht="15.75" customHeight="1" x14ac:dyDescent="0.2">
      <c r="A479" s="222" t="s">
        <v>2561</v>
      </c>
      <c r="B479" s="198" t="s">
        <v>2562</v>
      </c>
      <c r="C479" s="199">
        <v>12</v>
      </c>
      <c r="D479" s="199">
        <v>16</v>
      </c>
      <c r="E479" s="199">
        <v>13.5</v>
      </c>
      <c r="F479" s="199">
        <v>14.5</v>
      </c>
      <c r="G479" s="200">
        <f>'Lab Results - U.S.'!G54</f>
        <v>0</v>
      </c>
      <c r="H479" s="200">
        <f>(IF(G479&gt;=$E479,0,IF(G479=0,0,IF(G479&lt;$C479,2,IF(G479&gt;=$C479,1,IF(G479&lt;=$D479,1))))))</f>
        <v>0</v>
      </c>
      <c r="I479" s="200">
        <f>'Lab Results - U.S.'!H54</f>
        <v>0</v>
      </c>
      <c r="J479" s="200">
        <f>(IF(I479&gt;=$E479,0,IF(I479=0,0,IF(I479&lt;$C479,2,IF(I479&gt;=$C479,1,IF(I479&lt;=$D479,1))))))</f>
        <v>0</v>
      </c>
      <c r="K479" s="200">
        <f>'Lab Results - U.S.'!I54</f>
        <v>0</v>
      </c>
      <c r="L479" s="200">
        <f>(IF(K479&gt;=$E479,0,IF(K479=0,0,IF(K479&lt;$C479,2,IF(K479&gt;=$C479,1,IF(K479&lt;=$D479,1))))))</f>
        <v>0</v>
      </c>
      <c r="M479" s="200">
        <f>'Lab Results - U.S.'!J54</f>
        <v>0</v>
      </c>
      <c r="N479" s="200">
        <f>(IF(M479&gt;=$E479,0,IF(M479=0,0,IF(M479&lt;$C479,2,IF(M479&gt;=$C479,1,IF(M479&lt;=$D479,1))))))</f>
        <v>0</v>
      </c>
      <c r="O479" s="200">
        <f>'Lab Results - U.S.'!K54</f>
        <v>0</v>
      </c>
      <c r="P479" s="200">
        <f>(IF(O479&gt;=$E479,0,IF(O479=0,0,IF(O479&lt;$C479,2,IF(O479&gt;=$C479,1,IF(O479&lt;=$D479,1))))))</f>
        <v>0</v>
      </c>
      <c r="Q479" s="200">
        <f>'Lab Results - U.S.'!L54</f>
        <v>0</v>
      </c>
      <c r="R479" s="200">
        <f>(IF(Q479&gt;=$E479,0,IF(Q479=0,0,IF(Q479&lt;$C479,2,IF(Q479&gt;=$C479,1,IF(Q479&lt;=$D479,1))))))</f>
        <v>0</v>
      </c>
      <c r="S479" s="200">
        <f>'Lab Results - U.S.'!M54</f>
        <v>0</v>
      </c>
      <c r="T479" s="200">
        <f>(IF(S479&gt;=$E479,0,IF(S479=0,0,IF(S479&lt;$C479,2,IF(S479&gt;=$C479,1,IF(S479&lt;=$D479,1))))))</f>
        <v>0</v>
      </c>
      <c r="U479" s="200">
        <f>'Lab Results - U.S.'!N54</f>
        <v>0</v>
      </c>
      <c r="V479" s="200">
        <f>(IF(U479&gt;=$E479,0,IF(U479=0,0,IF(U479&lt;$C479,2,IF(U479&gt;=$C479,1,IF(U479&lt;=$D479,1))))))</f>
        <v>0</v>
      </c>
      <c r="W479" s="200">
        <f>'Lab Results - U.S.'!O54</f>
        <v>0</v>
      </c>
      <c r="X479" s="200">
        <f>(IF(W479&gt;=$E479,0,IF(W479=0,0,IF(W479&lt;$C479,2,IF(W479&gt;=$C479,1,IF(W479&lt;=$D479,1))))))</f>
        <v>0</v>
      </c>
      <c r="Y479" s="200">
        <f>'Lab Results - U.S.'!P54</f>
        <v>0</v>
      </c>
      <c r="Z479" s="200">
        <f>(IF(Y479&gt;=$E479,0,IF(Y479=0,0,IF(Y479&lt;$C479,2,IF(Y479&gt;=$C479,1,IF(Y479&lt;=$D479,1))))))</f>
        <v>0</v>
      </c>
      <c r="AA479" s="200">
        <f>'Lab Results - U.S.'!Q54</f>
        <v>0</v>
      </c>
      <c r="AB479" s="200">
        <f>(IF(AA479&gt;=$E479,0,IF(AA479=0,0,IF(AA479&lt;$C479,2,IF(AA479&gt;=$C479,1,IF(AA479&lt;=$D479,1))))))</f>
        <v>0</v>
      </c>
      <c r="AC479" s="200">
        <f>'Lab Results - U.S.'!R54</f>
        <v>0</v>
      </c>
      <c r="AD479" s="223">
        <f>(IF(AC479&gt;=$E479,0,IF(AC479=0,0,IF(AC479&lt;$C479,2,IF(AC479&gt;=$C479,1,IF(AC479&lt;=$D479,1))))))</f>
        <v>0</v>
      </c>
    </row>
    <row r="480" spans="1:30" ht="16.5" customHeight="1" x14ac:dyDescent="0.2">
      <c r="A480" s="222" t="s">
        <v>2563</v>
      </c>
      <c r="B480" s="198" t="s">
        <v>2564</v>
      </c>
      <c r="C480" s="199">
        <v>12</v>
      </c>
      <c r="D480" s="199">
        <v>16</v>
      </c>
      <c r="E480" s="199">
        <v>13.5</v>
      </c>
      <c r="F480" s="199">
        <v>14.5</v>
      </c>
      <c r="G480" s="200">
        <f>'Lab Results - U.S.'!$G$55</f>
        <v>0</v>
      </c>
      <c r="H480" s="200">
        <f>(IF(G480&gt;=$E480,0,IF(G480=0,0,IF(G480&lt;$C480,2,IF(G480&gt;=$C480,1,IF(G480&lt;=$D480,1))))))</f>
        <v>0</v>
      </c>
      <c r="I480" s="200">
        <f>'Lab Results - U.S.'!$H$55</f>
        <v>0</v>
      </c>
      <c r="J480" s="200">
        <f>(IF(I480&gt;=$E480,0,IF(I480=0,0,IF(I480&lt;$C480,2,IF(I480&gt;=$C480,1,IF(I480&lt;=$D480,1))))))</f>
        <v>0</v>
      </c>
      <c r="K480" s="200">
        <f>'Lab Results - U.S.'!$I$55</f>
        <v>0</v>
      </c>
      <c r="L480" s="200">
        <f>(IF(K480&gt;=$E480,0,IF(K480=0,0,IF(K480&lt;$C480,2,IF(K480&gt;=$C480,1,IF(K480&lt;=$D480,1))))))</f>
        <v>0</v>
      </c>
      <c r="M480" s="200">
        <f>'Lab Results - U.S.'!$J$55</f>
        <v>0</v>
      </c>
      <c r="N480" s="200">
        <f>(IF(M480&gt;=$E480,0,IF(M480=0,0,IF(M480&lt;$C480,2,IF(M480&gt;=$C480,1,IF(M480&lt;=$D480,1))))))</f>
        <v>0</v>
      </c>
      <c r="O480" s="200">
        <f>'Lab Results - U.S.'!$K$55</f>
        <v>0</v>
      </c>
      <c r="P480" s="200">
        <f>(IF(O480&gt;=$E480,0,IF(O480=0,0,IF(O480&lt;$C480,2,IF(O480&gt;=$C480,1,IF(O480&lt;=$D480,1))))))</f>
        <v>0</v>
      </c>
      <c r="Q480" s="200">
        <f>'Lab Results - U.S.'!$L$55</f>
        <v>0</v>
      </c>
      <c r="R480" s="200">
        <f>(IF(Q480&gt;=$E480,0,IF(Q480=0,0,IF(Q480&lt;$C480,2,IF(Q480&gt;=$C480,1,IF(Q480&lt;=$D480,1))))))</f>
        <v>0</v>
      </c>
      <c r="S480" s="200">
        <f>'Lab Results - U.S.'!$M$55</f>
        <v>0</v>
      </c>
      <c r="T480" s="200">
        <f>(IF(S480&gt;=$E480,0,IF(S480=0,0,IF(S480&lt;$C480,2,IF(S480&gt;=$C480,1,IF(S480&lt;=$D480,1))))))</f>
        <v>0</v>
      </c>
      <c r="U480" s="200">
        <f>'Lab Results - U.S.'!$N$55</f>
        <v>0</v>
      </c>
      <c r="V480" s="200">
        <f>(IF(U480&gt;=$E480,0,IF(U480=0,0,IF(U480&lt;$C480,2,IF(U480&gt;=$C480,1,IF(U480&lt;=$D480,1))))))</f>
        <v>0</v>
      </c>
      <c r="W480" s="200">
        <f>'Lab Results - U.S.'!$O$55</f>
        <v>0</v>
      </c>
      <c r="X480" s="200">
        <f>(IF(W480&gt;=$E480,0,IF(W480=0,0,IF(W480&lt;$C480,2,IF(W480&gt;=$C480,1,IF(W480&lt;=$D480,1))))))</f>
        <v>0</v>
      </c>
      <c r="Y480" s="200">
        <f>'Lab Results - U.S.'!$P$55</f>
        <v>0</v>
      </c>
      <c r="Z480" s="200">
        <f>(IF(Y480&gt;=$E480,0,IF(Y480=0,0,IF(Y480&lt;$C480,2,IF(Y480&gt;=$C480,1,IF(Y480&lt;=$D480,1))))))</f>
        <v>0</v>
      </c>
      <c r="AA480" s="200">
        <f>'Lab Results - U.S.'!$Q$55</f>
        <v>0</v>
      </c>
      <c r="AB480" s="200">
        <f>(IF(AA480&gt;=$E480,0,IF(AA480=0,0,IF(AA480&lt;$C480,2,IF(AA480&gt;=$C480,1,IF(AA480&lt;=$D480,1))))))</f>
        <v>0</v>
      </c>
      <c r="AC480" s="200">
        <f>'Lab Results - U.S.'!$R$55</f>
        <v>0</v>
      </c>
      <c r="AD480" s="228">
        <f>(IF(AC480&gt;=$E480,0,IF(AC480=0,0,IF(AC480&lt;$C480,2,IF(AC480&gt;=$C480,1,IF(AC480&lt;=$D480,1))))))</f>
        <v>0</v>
      </c>
    </row>
    <row r="481" spans="1:30" ht="15" customHeight="1" x14ac:dyDescent="0.2">
      <c r="A481" s="676" t="s">
        <v>2565</v>
      </c>
      <c r="B481" s="541"/>
      <c r="C481" s="541"/>
      <c r="D481" s="541"/>
      <c r="E481" s="541"/>
      <c r="F481" s="541"/>
      <c r="G481" s="145"/>
      <c r="H481" s="145">
        <f>SUM(H479:H480)/(COUNT(H479:H480)*2)*100</f>
        <v>0</v>
      </c>
      <c r="I481" s="145"/>
      <c r="J481" s="145">
        <f>SUM(J479:J480)/(COUNT(J479:J480)*2)*100</f>
        <v>0</v>
      </c>
      <c r="K481" s="145"/>
      <c r="L481" s="145">
        <f>SUM(L479:L480)/(COUNT(L479:L480)*2)*100</f>
        <v>0</v>
      </c>
      <c r="M481" s="145"/>
      <c r="N481" s="145">
        <f>SUM(N479:N480)/(COUNT(N479:N480)*2)*100</f>
        <v>0</v>
      </c>
      <c r="O481" s="145"/>
      <c r="P481" s="145">
        <f>SUM(P479:P480)/(COUNT(P479:P480)*2)*100</f>
        <v>0</v>
      </c>
      <c r="Q481" s="145"/>
      <c r="R481" s="145">
        <f>SUM(R479:R480)/(COUNT(R479:R480)*2)*100</f>
        <v>0</v>
      </c>
      <c r="S481" s="145"/>
      <c r="T481" s="145">
        <f>SUM(T479:T480)/(COUNT(T479:T480)*2)*100</f>
        <v>0</v>
      </c>
      <c r="U481" s="145"/>
      <c r="V481" s="145">
        <f>SUM(V479:V480)/(COUNT(V479:V480)*2)*100</f>
        <v>0</v>
      </c>
      <c r="W481" s="145"/>
      <c r="X481" s="145">
        <f>SUM(X479:X480)/(COUNT(X479:X480)*2)*100</f>
        <v>0</v>
      </c>
      <c r="Y481" s="145"/>
      <c r="Z481" s="145">
        <f>SUM(Z479:Z480)/(COUNT(Z479:Z480)*2)*100</f>
        <v>0</v>
      </c>
      <c r="AA481" s="145"/>
      <c r="AB481" s="145">
        <f>SUM(AB479:AB480)/(COUNT(AB479:AB480)*2)*100</f>
        <v>0</v>
      </c>
      <c r="AC481" s="145"/>
      <c r="AD481" s="149">
        <f>SUM(AD479:AD480)/(COUNT(AD479:AD480)*2)*100</f>
        <v>0</v>
      </c>
    </row>
    <row r="482" spans="1:30" ht="15" customHeight="1" x14ac:dyDescent="0.2">
      <c r="A482" s="676" t="s">
        <v>2566</v>
      </c>
      <c r="B482" s="541"/>
      <c r="C482" s="541"/>
      <c r="D482" s="541"/>
      <c r="E482" s="541"/>
      <c r="F482" s="541"/>
      <c r="G482" s="145"/>
      <c r="H482" s="145">
        <f>SUMIF(H479:H480,1,H479:H480)/(COUNT(H479:H480)*1)*100</f>
        <v>0</v>
      </c>
      <c r="I482" s="145"/>
      <c r="J482" s="145">
        <f>SUMIF(J479:J480,1,J479:J480)/(COUNT(J479:J480)*1)*100</f>
        <v>0</v>
      </c>
      <c r="K482" s="145"/>
      <c r="L482" s="145">
        <f>SUMIF(L479:L480,1,L479:L480)/(COUNT(L479:L480)*1)*100</f>
        <v>0</v>
      </c>
      <c r="M482" s="145"/>
      <c r="N482" s="145">
        <f>SUMIF(N479:N480,1,N479:N480)/(COUNT(N479:N480)*1)*100</f>
        <v>0</v>
      </c>
      <c r="O482" s="145"/>
      <c r="P482" s="145">
        <f>SUMIF(P479:P480,1,P479:P480)/(COUNT(P479:P480)*1)*100</f>
        <v>0</v>
      </c>
      <c r="Q482" s="145"/>
      <c r="R482" s="145">
        <f>SUMIF(R479:R480,1,R479:R480)/(COUNT(R479:R480)*1)*100</f>
        <v>0</v>
      </c>
      <c r="S482" s="145"/>
      <c r="T482" s="145">
        <f>SUMIF(T479:T480,1,T479:T480)/(COUNT(T479:T480)*1)*100</f>
        <v>0</v>
      </c>
      <c r="U482" s="145"/>
      <c r="V482" s="145">
        <f>SUMIF(V479:V480,1,V479:V480)/(COUNT(V479:V480)*1)*100</f>
        <v>0</v>
      </c>
      <c r="W482" s="145"/>
      <c r="X482" s="145">
        <f>SUMIF(X479:X480,1,X479:X480)/(COUNT(X479:X480)*1)*100</f>
        <v>0</v>
      </c>
      <c r="Y482" s="145"/>
      <c r="Z482" s="145">
        <f>SUMIF(Z479:Z480,1,Z479:Z480)/(COUNT(Z479:Z480)*1)*100</f>
        <v>0</v>
      </c>
      <c r="AA482" s="145"/>
      <c r="AB482" s="145">
        <f>SUMIF(AB479:AB480,1,AB479:AB480)/(COUNT(AB479:AB480)*1)*100</f>
        <v>0</v>
      </c>
      <c r="AC482" s="145"/>
      <c r="AD482" s="149">
        <f>SUMIF(AD479:AD480,1,AD479:AD480)/(COUNT(AD479:AD480)*1)*100</f>
        <v>0</v>
      </c>
    </row>
    <row r="483" spans="1:30" ht="15" customHeight="1" x14ac:dyDescent="0.2">
      <c r="A483" s="676" t="s">
        <v>2567</v>
      </c>
      <c r="B483" s="541"/>
      <c r="C483" s="541"/>
      <c r="D483" s="541"/>
      <c r="E483" s="541"/>
      <c r="F483" s="541"/>
      <c r="G483" s="145"/>
      <c r="H483" s="145">
        <f>SUMIF(H479:H480,2,H479:H480)/(COUNT(H479:H480)*2)*100</f>
        <v>0</v>
      </c>
      <c r="I483" s="145"/>
      <c r="J483" s="145">
        <f>SUMIF(J479:J480,2,J479:J480)/(COUNT(J479:J480)*2)*100</f>
        <v>0</v>
      </c>
      <c r="K483" s="145"/>
      <c r="L483" s="145">
        <f>SUMIF(L479:L480,2,L479:L480)/(COUNT(L479:L480)*2)*100</f>
        <v>0</v>
      </c>
      <c r="M483" s="145"/>
      <c r="N483" s="145">
        <f>SUMIF(N479:N480,2,N479:N480)/(COUNT(N479:N480)*2)*100</f>
        <v>0</v>
      </c>
      <c r="O483" s="145"/>
      <c r="P483" s="145">
        <f>SUMIF(P479:P480,2,P479:P480)/(COUNT(P479:P480)*2)*100</f>
        <v>0</v>
      </c>
      <c r="Q483" s="145"/>
      <c r="R483" s="145">
        <f>SUMIF(R479:R480,2,R479:R480)/(COUNT(R479:R480)*2)*100</f>
        <v>0</v>
      </c>
      <c r="S483" s="145"/>
      <c r="T483" s="145">
        <f>SUMIF(T479:T480,2,T479:T480)/(COUNT(T479:T480)*2)*100</f>
        <v>0</v>
      </c>
      <c r="U483" s="145"/>
      <c r="V483" s="145">
        <f>SUMIF(V479:V480,2,V479:V480)/(COUNT(V479:V480)*2)*100</f>
        <v>0</v>
      </c>
      <c r="W483" s="145"/>
      <c r="X483" s="145">
        <f>SUMIF(X479:X480,2,X479:X480)/(COUNT(X479:X480)*2)*100</f>
        <v>0</v>
      </c>
      <c r="Y483" s="145"/>
      <c r="Z483" s="145">
        <f>SUMIF(Z479:Z480,2,Z479:Z480)/(COUNT(Z479:Z480)*2)*100</f>
        <v>0</v>
      </c>
      <c r="AA483" s="145"/>
      <c r="AB483" s="145">
        <f>SUMIF(AB479:AB480,2,AB479:AB480)/(COUNT(AB479:AB480)*2)*100</f>
        <v>0</v>
      </c>
      <c r="AC483" s="145"/>
      <c r="AD483" s="149">
        <f>SUMIF(AD479:AD480,2,AD479:AD480)/(COUNT(AD479:AD480)*2)*100</f>
        <v>0</v>
      </c>
    </row>
    <row r="484" spans="1:30" ht="15.75" customHeight="1" x14ac:dyDescent="0.2">
      <c r="A484" s="674" t="s">
        <v>2568</v>
      </c>
      <c r="B484" s="541"/>
      <c r="C484" s="541"/>
      <c r="D484" s="541"/>
      <c r="E484" s="541"/>
      <c r="F484" s="541"/>
      <c r="G484" s="541"/>
      <c r="H484" s="541"/>
      <c r="I484" s="541"/>
      <c r="J484" s="541"/>
      <c r="K484" s="541"/>
      <c r="L484" s="541"/>
      <c r="M484" s="541"/>
      <c r="N484" s="541"/>
      <c r="O484" s="541"/>
      <c r="P484" s="541"/>
      <c r="Q484" s="541"/>
      <c r="R484" s="541"/>
      <c r="S484" s="541"/>
      <c r="T484" s="541"/>
      <c r="U484" s="541"/>
      <c r="V484" s="541"/>
      <c r="W484" s="541"/>
      <c r="X484" s="541"/>
      <c r="Y484" s="541"/>
      <c r="Z484" s="541"/>
      <c r="AA484" s="541"/>
      <c r="AB484" s="541"/>
      <c r="AC484" s="541"/>
      <c r="AD484" s="635"/>
    </row>
    <row r="485" spans="1:30" ht="15.75" customHeight="1" x14ac:dyDescent="0.2">
      <c r="A485" s="222" t="s">
        <v>2569</v>
      </c>
      <c r="B485" s="198" t="s">
        <v>2570</v>
      </c>
      <c r="C485" s="199">
        <v>4.5</v>
      </c>
      <c r="D485" s="199">
        <v>12.5</v>
      </c>
      <c r="E485" s="199">
        <v>6</v>
      </c>
      <c r="F485" s="199">
        <v>12</v>
      </c>
      <c r="G485" s="200">
        <f>'Lab Results - U.S.'!G40</f>
        <v>0</v>
      </c>
      <c r="H485" s="200">
        <f>(IF(G485&gt;=$E485,0,IF(G485=0,0,IF(G485&lt;$C485,2,IF(G485&gt;=$C485,1,IF(G485&lt;=$D485,1))))))</f>
        <v>0</v>
      </c>
      <c r="I485" s="200">
        <f>'Lab Results - U.S.'!H40</f>
        <v>0</v>
      </c>
      <c r="J485" s="200">
        <f>(IF(I485&gt;=$E485,0,IF(I485=0,0,IF(I485&lt;$C485,2,IF(I485&gt;=$C485,1,IF(I485&lt;=$D485,1))))))</f>
        <v>0</v>
      </c>
      <c r="K485" s="200">
        <f>'Lab Results - U.S.'!I40</f>
        <v>0</v>
      </c>
      <c r="L485" s="200">
        <f>(IF(K485&gt;=$E485,0,IF(K485=0,0,IF(K485&lt;$C485,2,IF(K485&gt;=$C485,1,IF(K485&lt;=$D485,1))))))</f>
        <v>0</v>
      </c>
      <c r="M485" s="200">
        <f>'Lab Results - U.S.'!J40</f>
        <v>0</v>
      </c>
      <c r="N485" s="200">
        <f>(IF(M485&gt;=$E485,0,IF(M485=0,0,IF(M485&lt;$C485,2,IF(M485&gt;=$C485,1,IF(M485&lt;=$D485,1))))))</f>
        <v>0</v>
      </c>
      <c r="O485" s="200">
        <f>'Lab Results - U.S.'!K40</f>
        <v>0</v>
      </c>
      <c r="P485" s="200">
        <f>(IF(O485&gt;=$E485,0,IF(O485=0,0,IF(O485&lt;$C485,2,IF(O485&gt;=$C485,1,IF(O485&lt;=$D485,1))))))</f>
        <v>0</v>
      </c>
      <c r="Q485" s="200">
        <f>'Lab Results - U.S.'!L40</f>
        <v>0</v>
      </c>
      <c r="R485" s="200">
        <f>(IF(Q485&gt;=$E485,0,IF(Q485=0,0,IF(Q485&lt;$C485,2,IF(Q485&gt;=$C485,1,IF(Q485&lt;=$D485,1))))))</f>
        <v>0</v>
      </c>
      <c r="S485" s="200">
        <f>'Lab Results - U.S.'!M40</f>
        <v>0</v>
      </c>
      <c r="T485" s="200">
        <f>(IF(S485&gt;=$E485,0,IF(S485=0,0,IF(S485&lt;$C485,2,IF(S485&gt;=$C485,1,IF(S485&lt;=$D485,1))))))</f>
        <v>0</v>
      </c>
      <c r="U485" s="200">
        <f>'Lab Results - U.S.'!N40</f>
        <v>0</v>
      </c>
      <c r="V485" s="200">
        <f>(IF(U485&gt;=$E485,0,IF(U485=0,0,IF(U485&lt;$C485,2,IF(U485&gt;=$C485,1,IF(U485&lt;=$D485,1))))))</f>
        <v>0</v>
      </c>
      <c r="W485" s="200">
        <f>'Lab Results - U.S.'!O40</f>
        <v>0</v>
      </c>
      <c r="X485" s="200">
        <f>(IF(W485&gt;=$E485,0,IF(W485=0,0,IF(W485&lt;$C485,2,IF(W485&gt;=$C485,1,IF(W485&lt;=$D485,1))))))</f>
        <v>0</v>
      </c>
      <c r="Y485" s="200">
        <f>'Lab Results - U.S.'!P40</f>
        <v>0</v>
      </c>
      <c r="Z485" s="200">
        <f>(IF(Y485&gt;=$E485,0,IF(Y485=0,0,IF(Y485&lt;$C485,2,IF(Y485&gt;=$C485,1,IF(Y485&lt;=$D485,1))))))</f>
        <v>0</v>
      </c>
      <c r="AA485" s="200">
        <f>'Lab Results - U.S.'!Q40</f>
        <v>0</v>
      </c>
      <c r="AB485" s="200">
        <f>(IF(AA485&gt;=$E485,0,IF(AA485=0,0,IF(AA485&lt;$C485,2,IF(AA485&gt;=$C485,1,IF(AA485&lt;=$D485,1))))))</f>
        <v>0</v>
      </c>
      <c r="AC485" s="200">
        <f>'Lab Results - U.S.'!R40</f>
        <v>0</v>
      </c>
      <c r="AD485" s="223">
        <f>(IF(AC485&gt;=$E485,0,IF(AC485=0,0,IF(AC485&lt;$C485,2,IF(AC485&gt;=$C485,1,IF(AC485&lt;=$D485,1))))))</f>
        <v>0</v>
      </c>
    </row>
    <row r="486" spans="1:30" ht="15.75" customHeight="1" x14ac:dyDescent="0.2">
      <c r="A486" s="222" t="s">
        <v>2571</v>
      </c>
      <c r="B486" s="198" t="s">
        <v>2572</v>
      </c>
      <c r="C486" s="199">
        <v>27</v>
      </c>
      <c r="D486" s="199">
        <v>37</v>
      </c>
      <c r="E486" s="199">
        <v>28</v>
      </c>
      <c r="F486" s="199">
        <v>38</v>
      </c>
      <c r="G486" s="200">
        <f>'Lab Results - U.S.'!G41</f>
        <v>0</v>
      </c>
      <c r="H486" s="200">
        <f>(IF(G486&gt;=$E486,0,IF(G486=0,0,IF(G486&lt;$C486,2,IF(G486&gt;=$C486,1,IF(G486&lt;=$D486,1))))))</f>
        <v>0</v>
      </c>
      <c r="I486" s="200">
        <f>'Lab Results - U.S.'!H41</f>
        <v>0</v>
      </c>
      <c r="J486" s="200">
        <f>(IF(I486&gt;=$E486,0,IF(I486=0,0,IF(I486&lt;$C486,2,IF(I486&gt;=$C486,1,IF(I486&lt;=$D486,1))))))</f>
        <v>0</v>
      </c>
      <c r="K486" s="200">
        <f>'Lab Results - U.S.'!I41</f>
        <v>0</v>
      </c>
      <c r="L486" s="200">
        <f>(IF(K486&gt;=$E486,0,IF(K486=0,0,IF(K486&lt;$C486,2,IF(K486&gt;=$C486,1,IF(K486&lt;=$D486,1))))))</f>
        <v>0</v>
      </c>
      <c r="M486" s="200">
        <f>'Lab Results - U.S.'!J41</f>
        <v>0</v>
      </c>
      <c r="N486" s="200">
        <f>(IF(M486&gt;=$E486,0,IF(M486=0,0,IF(M486&lt;$C486,2,IF(M486&gt;=$C486,1,IF(M486&lt;=$D486,1))))))</f>
        <v>0</v>
      </c>
      <c r="O486" s="200">
        <f>'Lab Results - U.S.'!K41</f>
        <v>0</v>
      </c>
      <c r="P486" s="200">
        <f>(IF(O486&gt;=$E486,0,IF(O486=0,0,IF(O486&lt;$C486,2,IF(O486&gt;=$C486,1,IF(O486&lt;=$D486,1))))))</f>
        <v>0</v>
      </c>
      <c r="Q486" s="200">
        <f>'Lab Results - U.S.'!L41</f>
        <v>0</v>
      </c>
      <c r="R486" s="200">
        <f>(IF(Q486&gt;=$E486,0,IF(Q486=0,0,IF(Q486&lt;$C486,2,IF(Q486&gt;=$C486,1,IF(Q486&lt;=$D486,1))))))</f>
        <v>0</v>
      </c>
      <c r="S486" s="200">
        <f>'Lab Results - U.S.'!M41</f>
        <v>0</v>
      </c>
      <c r="T486" s="200">
        <f>(IF(S486&gt;=$E486,0,IF(S486=0,0,IF(S486&lt;$C486,2,IF(S486&gt;=$C486,1,IF(S486&lt;=$D486,1))))))</f>
        <v>0</v>
      </c>
      <c r="U486" s="200">
        <f>'Lab Results - U.S.'!N41</f>
        <v>0</v>
      </c>
      <c r="V486" s="200">
        <f>(IF(U486&gt;=$E486,0,IF(U486=0,0,IF(U486&lt;$C486,2,IF(U486&gt;=$C486,1,IF(U486&lt;=$D486,1))))))</f>
        <v>0</v>
      </c>
      <c r="W486" s="200">
        <f>'Lab Results - U.S.'!O41</f>
        <v>0</v>
      </c>
      <c r="X486" s="200">
        <f>(IF(W486&gt;=$E486,0,IF(W486=0,0,IF(W486&lt;$C486,2,IF(W486&gt;=$C486,1,IF(W486&lt;=$D486,1))))))</f>
        <v>0</v>
      </c>
      <c r="Y486" s="200">
        <f>'Lab Results - U.S.'!P41</f>
        <v>0</v>
      </c>
      <c r="Z486" s="200">
        <f>(IF(Y486&gt;=$E486,0,IF(Y486=0,0,IF(Y486&lt;$C486,2,IF(Y486&gt;=$C486,1,IF(Y486&lt;=$D486,1))))))</f>
        <v>0</v>
      </c>
      <c r="AA486" s="200">
        <f>'Lab Results - U.S.'!Q41</f>
        <v>0</v>
      </c>
      <c r="AB486" s="200">
        <f>(IF(AA486&gt;=$E486,0,IF(AA486=0,0,IF(AA486&lt;$C486,2,IF(AA486&gt;=$C486,1,IF(AA486&lt;=$D486,1))))))</f>
        <v>0</v>
      </c>
      <c r="AC486" s="200">
        <f>'Lab Results - U.S.'!R41</f>
        <v>0</v>
      </c>
      <c r="AD486" s="223">
        <f>(IF(AC486&gt;=$E486,0,IF(AC486=0,0,IF(AC486&lt;$C486,2,IF(AC486&gt;=$C486,1,IF(AC486&lt;=$D486,1))))))</f>
        <v>0</v>
      </c>
    </row>
    <row r="487" spans="1:30" ht="15.75" customHeight="1" x14ac:dyDescent="0.2">
      <c r="A487" s="222" t="s">
        <v>2573</v>
      </c>
      <c r="B487" s="198" t="s">
        <v>2574</v>
      </c>
      <c r="C487" s="199">
        <v>0.7</v>
      </c>
      <c r="D487" s="199">
        <v>2</v>
      </c>
      <c r="E487" s="199">
        <v>1</v>
      </c>
      <c r="F487" s="199">
        <v>1.5</v>
      </c>
      <c r="G487" s="200">
        <f>'Lab Results - U.S.'!G44</f>
        <v>0</v>
      </c>
      <c r="H487" s="200">
        <f>(IF(G487&gt;=$E487,0,IF(G487=0,0,IF(G487&lt;$C487,2,IF(G487&gt;=$C487,1,IF(G487&lt;=$D487,1))))))</f>
        <v>0</v>
      </c>
      <c r="I487" s="200">
        <f>'Lab Results - U.S.'!H44</f>
        <v>0</v>
      </c>
      <c r="J487" s="200">
        <f>(IF(I487&gt;=$E487,0,IF(I487=0,0,IF(I487&lt;$C487,2,IF(I487&gt;=$C487,1,IF(I487&lt;=$D487,1))))))</f>
        <v>0</v>
      </c>
      <c r="K487" s="200">
        <f>'Lab Results - U.S.'!I44</f>
        <v>0</v>
      </c>
      <c r="L487" s="200">
        <f>(IF(K487&gt;=$E487,0,IF(K487=0,0,IF(K487&lt;$C487,2,IF(K487&gt;=$C487,1,IF(K487&lt;=$D487,1))))))</f>
        <v>0</v>
      </c>
      <c r="M487" s="200">
        <f>'Lab Results - U.S.'!J44</f>
        <v>0</v>
      </c>
      <c r="N487" s="200">
        <f>(IF(M487&gt;=$E487,0,IF(M487=0,0,IF(M487&lt;$C487,2,IF(M487&gt;=$C487,1,IF(M487&lt;=$D487,1))))))</f>
        <v>0</v>
      </c>
      <c r="O487" s="200">
        <f>'Lab Results - U.S.'!K44</f>
        <v>0</v>
      </c>
      <c r="P487" s="200">
        <f>(IF(O487&gt;=$E487,0,IF(O487=0,0,IF(O487&lt;$C487,2,IF(O487&gt;=$C487,1,IF(O487&lt;=$D487,1))))))</f>
        <v>0</v>
      </c>
      <c r="Q487" s="200">
        <f>'Lab Results - U.S.'!L44</f>
        <v>0</v>
      </c>
      <c r="R487" s="200">
        <f>(IF(Q487&gt;=$E487,0,IF(Q487=0,0,IF(Q487&lt;$C487,2,IF(Q487&gt;=$C487,1,IF(Q487&lt;=$D487,1))))))</f>
        <v>0</v>
      </c>
      <c r="S487" s="200">
        <f>'Lab Results - U.S.'!M44</f>
        <v>0</v>
      </c>
      <c r="T487" s="200">
        <f>(IF(S487&gt;=$E487,0,IF(S487=0,0,IF(S487&lt;$C487,2,IF(S487&gt;=$C487,1,IF(S487&lt;=$D487,1))))))</f>
        <v>0</v>
      </c>
      <c r="U487" s="200">
        <f>'Lab Results - U.S.'!N44</f>
        <v>0</v>
      </c>
      <c r="V487" s="200">
        <f>(IF(U487&gt;=$E487,0,IF(U487=0,0,IF(U487&lt;$C487,2,IF(U487&gt;=$C487,1,IF(U487&lt;=$D487,1))))))</f>
        <v>0</v>
      </c>
      <c r="W487" s="200">
        <f>'Lab Results - U.S.'!O44</f>
        <v>0</v>
      </c>
      <c r="X487" s="200">
        <f>(IF(W487&gt;=$E487,0,IF(W487=0,0,IF(W487&lt;$C487,2,IF(W487&gt;=$C487,1,IF(W487&lt;=$D487,1))))))</f>
        <v>0</v>
      </c>
      <c r="Y487" s="200">
        <f>'Lab Results - U.S.'!P44</f>
        <v>0</v>
      </c>
      <c r="Z487" s="200">
        <f>(IF(Y487&gt;=$E487,0,IF(Y487=0,0,IF(Y487&lt;$C487,2,IF(Y487&gt;=$C487,1,IF(Y487&lt;=$D487,1))))))</f>
        <v>0</v>
      </c>
      <c r="AA487" s="200">
        <f>'Lab Results - U.S.'!Q44</f>
        <v>0</v>
      </c>
      <c r="AB487" s="200">
        <f>(IF(AA487&gt;=$E487,0,IF(AA487=0,0,IF(AA487&lt;$C487,2,IF(AA487&gt;=$C487,1,IF(AA487&lt;=$D487,1))))))</f>
        <v>0</v>
      </c>
      <c r="AC487" s="200">
        <f>'Lab Results - U.S.'!R44</f>
        <v>0</v>
      </c>
      <c r="AD487" s="223">
        <f>(IF(AC487&gt;=$E487,0,IF(AC487=0,0,IF(AC487&lt;$C487,2,IF(AC487&gt;=$C487,1,IF(AC487&lt;=$D487,1))))))</f>
        <v>0</v>
      </c>
    </row>
    <row r="488" spans="1:30" ht="16.5" customHeight="1" x14ac:dyDescent="0.2">
      <c r="A488" s="226" t="s">
        <v>2575</v>
      </c>
      <c r="B488" s="204" t="s">
        <v>2576</v>
      </c>
      <c r="C488" s="205">
        <v>2</v>
      </c>
      <c r="D488" s="205">
        <v>4.4000000000000004</v>
      </c>
      <c r="E488" s="205">
        <v>3</v>
      </c>
      <c r="F488" s="205">
        <v>4.5</v>
      </c>
      <c r="G488" s="206">
        <f>'Lab Results - U.S.'!G45</f>
        <v>0</v>
      </c>
      <c r="H488" s="207">
        <f>(IF(AND(G488&gt;=$E488,G488&lt;=$F488),0,IF(G488=0,0,IF(G488&lt;$C488,0,IF(G488&gt;$D488,2,IF(G488&gt;=$C488,1,IF(G488&lt;=$D488,1)))))))</f>
        <v>0</v>
      </c>
      <c r="I488" s="206">
        <f>'Lab Results - U.S.'!H45</f>
        <v>0</v>
      </c>
      <c r="J488" s="207">
        <f>(IF(AND(I488&gt;=$E488,I488&lt;=$F488),0,IF(I488=0,0,IF(I488&lt;$C488,0,IF(I488&gt;$D488,2,IF(I488&gt;=$C488,1,IF(I488&lt;=$D488,1)))))))</f>
        <v>0</v>
      </c>
      <c r="K488" s="206">
        <f>'Lab Results - U.S.'!I45</f>
        <v>0</v>
      </c>
      <c r="L488" s="207">
        <f>(IF(AND(K488&gt;=$E488,K488&lt;=$F488),0,IF(K488=0,0,IF(K488&lt;$C488,0,IF(K488&gt;$D488,2,IF(K488&gt;=$C488,1,IF(K488&lt;=$D488,1)))))))</f>
        <v>0</v>
      </c>
      <c r="M488" s="206">
        <f>'Lab Results - U.S.'!J45</f>
        <v>0</v>
      </c>
      <c r="N488" s="207">
        <f>(IF(AND(M488&gt;=$E488,M488&lt;=$F488),0,IF(M488=0,0,IF(M488&lt;$C488,0,IF(M488&gt;$D488,2,IF(M488&gt;=$C488,1,IF(M488&lt;=$D488,1)))))))</f>
        <v>0</v>
      </c>
      <c r="O488" s="206">
        <f>'Lab Results - U.S.'!K45</f>
        <v>0</v>
      </c>
      <c r="P488" s="207">
        <f>(IF(AND(O488&gt;=$E488,O488&lt;=$F488),0,IF(O488=0,0,IF(O488&lt;$C488,0,IF(O488&gt;$D488,2,IF(O488&gt;=$C488,1,IF(O488&lt;=$D488,1)))))))</f>
        <v>0</v>
      </c>
      <c r="Q488" s="206">
        <f>'Lab Results - U.S.'!L45</f>
        <v>0</v>
      </c>
      <c r="R488" s="207">
        <f>(IF(AND(Q488&gt;=$E488,Q488&lt;=$F488),0,IF(Q488=0,0,IF(Q488&lt;$C488,0,IF(Q488&gt;$D488,2,IF(Q488&gt;=$C488,1,IF(Q488&lt;=$D488,1)))))))</f>
        <v>0</v>
      </c>
      <c r="S488" s="206">
        <f>'Lab Results - U.S.'!M45</f>
        <v>0</v>
      </c>
      <c r="T488" s="207">
        <f>(IF(AND(S488&gt;=$E488,S488&lt;=$F488),0,IF(S488=0,0,IF(S488&lt;$C488,0,IF(S488&gt;$D488,2,IF(S488&gt;=$C488,1,IF(S488&lt;=$D488,1)))))))</f>
        <v>0</v>
      </c>
      <c r="U488" s="206">
        <f>'Lab Results - U.S.'!N45</f>
        <v>0</v>
      </c>
      <c r="V488" s="207">
        <f>(IF(AND(U488&gt;=$E488,U488&lt;=$F488),0,IF(U488=0,0,IF(U488&lt;$C488,0,IF(U488&gt;$D488,2,IF(U488&gt;=$C488,1,IF(U488&lt;=$D488,1)))))))</f>
        <v>0</v>
      </c>
      <c r="W488" s="206">
        <f>'Lab Results - U.S.'!O45</f>
        <v>0</v>
      </c>
      <c r="X488" s="207">
        <f>(IF(AND(W488&gt;=$E488,W488&lt;=$F488),0,IF(W488=0,0,IF(W488&lt;$C488,0,IF(W488&gt;$D488,2,IF(W488&gt;=$C488,1,IF(W488&lt;=$D488,1)))))))</f>
        <v>0</v>
      </c>
      <c r="Y488" s="206">
        <f>'Lab Results - U.S.'!P45</f>
        <v>0</v>
      </c>
      <c r="Z488" s="207">
        <f>(IF(AND(Y488&gt;=$E488,Y488&lt;=$F488),0,IF(Y488=0,0,IF(Y488&lt;$C488,0,IF(Y488&gt;$D488,2,IF(Y488&gt;=$C488,1,IF(Y488&lt;=$D488,1)))))))</f>
        <v>0</v>
      </c>
      <c r="AA488" s="206">
        <f>'Lab Results - U.S.'!Q45</f>
        <v>0</v>
      </c>
      <c r="AB488" s="207">
        <f>(IF(AND(AA488&gt;=$E488,AA488&lt;=$F488),0,IF(AA488=0,0,IF(AA488&lt;$C488,0,IF(AA488&gt;$D488,2,IF(AA488&gt;=$C488,1,IF(AA488&lt;=$D488,1)))))))</f>
        <v>0</v>
      </c>
      <c r="AC488" s="206">
        <f>'Lab Results - U.S.'!R45</f>
        <v>0</v>
      </c>
      <c r="AD488" s="227">
        <f>(IF(AND(AC488&gt;=$E488,AC488&lt;=$F488),0,IF(AC488=0,0,IF(AC488&lt;$C488,0,IF(AC488&gt;$D488,2,IF(AC488&gt;=$C488,1,IF(AC488&lt;=$D488,1)))))))</f>
        <v>0</v>
      </c>
    </row>
    <row r="489" spans="1:30" ht="15" customHeight="1" x14ac:dyDescent="0.2">
      <c r="A489" s="676" t="s">
        <v>2577</v>
      </c>
      <c r="B489" s="541"/>
      <c r="C489" s="541"/>
      <c r="D489" s="541"/>
      <c r="E489" s="541"/>
      <c r="F489" s="541"/>
      <c r="G489" s="218"/>
      <c r="H489" s="218">
        <f>SUM(H485:H488)/(COUNT(H485:H488)*2)*100</f>
        <v>0</v>
      </c>
      <c r="I489" s="218"/>
      <c r="J489" s="218">
        <f>SUM(J485:J488)/(COUNT(J485:J488)*2)*100</f>
        <v>0</v>
      </c>
      <c r="K489" s="218"/>
      <c r="L489" s="218">
        <f>SUM(L485:L488)/(COUNT(L485:L488)*2)*100</f>
        <v>0</v>
      </c>
      <c r="M489" s="218"/>
      <c r="N489" s="218">
        <f>SUM(N485:N488)/(COUNT(N485:N488)*2)*100</f>
        <v>0</v>
      </c>
      <c r="O489" s="218"/>
      <c r="P489" s="218">
        <f>SUM(P485:P488)/(COUNT(P485:P488)*2)*100</f>
        <v>0</v>
      </c>
      <c r="Q489" s="218"/>
      <c r="R489" s="218">
        <f>SUM(R485:R488)/(COUNT(R485:R488)*2)*100</f>
        <v>0</v>
      </c>
      <c r="S489" s="218"/>
      <c r="T489" s="218">
        <f>SUM(T485:T488)/(COUNT(T485:T488)*2)*100</f>
        <v>0</v>
      </c>
      <c r="U489" s="218"/>
      <c r="V489" s="218">
        <f>SUM(V485:V488)/(COUNT(V485:V488)*2)*100</f>
        <v>0</v>
      </c>
      <c r="W489" s="218"/>
      <c r="X489" s="218">
        <f>SUM(X485:X488)/(COUNT(X485:X488)*2)*100</f>
        <v>0</v>
      </c>
      <c r="Y489" s="218"/>
      <c r="Z489" s="218">
        <f>SUM(Z485:Z488)/(COUNT(Z485:Z488)*2)*100</f>
        <v>0</v>
      </c>
      <c r="AA489" s="218"/>
      <c r="AB489" s="218">
        <f>SUM(AB485:AB488)/(COUNT(AB485:AB488)*2)*100</f>
        <v>0</v>
      </c>
      <c r="AC489" s="218"/>
      <c r="AD489" s="235">
        <f>SUM(AD485:AD488)/(COUNT(AD485:AD488)*2)*100</f>
        <v>0</v>
      </c>
    </row>
    <row r="490" spans="1:30" ht="15" customHeight="1" x14ac:dyDescent="0.2">
      <c r="A490" s="676" t="s">
        <v>2578</v>
      </c>
      <c r="B490" s="541"/>
      <c r="C490" s="541"/>
      <c r="D490" s="541"/>
      <c r="E490" s="541"/>
      <c r="F490" s="541"/>
      <c r="G490" s="218"/>
      <c r="H490" s="218">
        <f>SUMIF(H485:H488,1,H485:H488)/(COUNT(H485:H488)*1)*100</f>
        <v>0</v>
      </c>
      <c r="I490" s="218"/>
      <c r="J490" s="218">
        <f>SUMIF(J485:J488,1,J485:J488)/(COUNT(J485:J488)*1)*100</f>
        <v>0</v>
      </c>
      <c r="K490" s="218"/>
      <c r="L490" s="218">
        <f>SUMIF(L485:L488,1,L485:L488)/(COUNT(L485:L488)*1)*100</f>
        <v>0</v>
      </c>
      <c r="M490" s="218"/>
      <c r="N490" s="218">
        <f>SUMIF(N485:N488,1,N485:N488)/(COUNT(N485:N488)*1)*100</f>
        <v>0</v>
      </c>
      <c r="O490" s="218"/>
      <c r="P490" s="218">
        <f>SUMIF(P485:P488,1,P485:P488)/(COUNT(P485:P488)*1)*100</f>
        <v>0</v>
      </c>
      <c r="Q490" s="218"/>
      <c r="R490" s="218">
        <f>SUMIF(R485:R488,1,R485:R488)/(COUNT(R485:R488)*1)*100</f>
        <v>0</v>
      </c>
      <c r="S490" s="218"/>
      <c r="T490" s="218">
        <f>SUMIF(T485:T488,1,T485:T488)/(COUNT(T485:T488)*1)*100</f>
        <v>0</v>
      </c>
      <c r="U490" s="218"/>
      <c r="V490" s="218">
        <f>SUMIF(V485:V488,1,V485:V488)/(COUNT(V485:V488)*1)*100</f>
        <v>0</v>
      </c>
      <c r="W490" s="218"/>
      <c r="X490" s="218">
        <f>SUMIF(X485:X488,1,X485:X488)/(COUNT(X485:X488)*1)*100</f>
        <v>0</v>
      </c>
      <c r="Y490" s="218"/>
      <c r="Z490" s="218">
        <f>SUMIF(Z485:Z488,1,Z485:Z488)/(COUNT(Z485:Z488)*1)*100</f>
        <v>0</v>
      </c>
      <c r="AA490" s="218"/>
      <c r="AB490" s="218">
        <f>SUMIF(AB485:AB488,1,AB485:AB488)/(COUNT(AB485:AB488)*1)*100</f>
        <v>0</v>
      </c>
      <c r="AC490" s="218"/>
      <c r="AD490" s="235">
        <f>SUMIF(AD485:AD488,1,AD485:AD488)/(COUNT(AD485:AD488)*1)*100</f>
        <v>0</v>
      </c>
    </row>
    <row r="491" spans="1:30" ht="15" customHeight="1" x14ac:dyDescent="0.2">
      <c r="A491" s="676" t="s">
        <v>2579</v>
      </c>
      <c r="B491" s="541"/>
      <c r="C491" s="541"/>
      <c r="D491" s="541"/>
      <c r="E491" s="541"/>
      <c r="F491" s="541"/>
      <c r="G491" s="218"/>
      <c r="H491" s="218">
        <f>SUMIF(H485:H488,2,H485:H488)/(COUNT(H485:H488)*2)*100</f>
        <v>0</v>
      </c>
      <c r="I491" s="218"/>
      <c r="J491" s="218">
        <f>SUMIF(J485:J488,2,J485:J488)/(COUNT(J485:J488)*2)*100</f>
        <v>0</v>
      </c>
      <c r="K491" s="218"/>
      <c r="L491" s="218">
        <f>SUMIF(L485:L488,2,L485:L488)/(COUNT(L485:L488)*2)*100</f>
        <v>0</v>
      </c>
      <c r="M491" s="218"/>
      <c r="N491" s="218">
        <f>SUMIF(N485:N488,2,N485:N488)/(COUNT(N485:N488)*2)*100</f>
        <v>0</v>
      </c>
      <c r="O491" s="218"/>
      <c r="P491" s="218">
        <f>SUMIF(P485:P488,2,P485:P488)/(COUNT(P485:P488)*2)*100</f>
        <v>0</v>
      </c>
      <c r="Q491" s="218"/>
      <c r="R491" s="218">
        <f>SUMIF(R485:R488,2,R485:R488)/(COUNT(R485:R488)*2)*100</f>
        <v>0</v>
      </c>
      <c r="S491" s="218"/>
      <c r="T491" s="218">
        <f>SUMIF(T485:T488,2,T485:T488)/(COUNT(T485:T488)*2)*100</f>
        <v>0</v>
      </c>
      <c r="U491" s="218"/>
      <c r="V491" s="218">
        <f>SUMIF(V485:V488,2,V485:V488)/(COUNT(V485:V488)*2)*100</f>
        <v>0</v>
      </c>
      <c r="W491" s="218"/>
      <c r="X491" s="218">
        <f>SUMIF(X485:X488,2,X485:X488)/(COUNT(X485:X488)*2)*100</f>
        <v>0</v>
      </c>
      <c r="Y491" s="218"/>
      <c r="Z491" s="218">
        <f>SUMIF(Z485:Z488,2,Z485:Z488)/(COUNT(Z485:Z488)*2)*100</f>
        <v>0</v>
      </c>
      <c r="AA491" s="218"/>
      <c r="AB491" s="218">
        <f>SUMIF(AB485:AB488,2,AB485:AB488)/(COUNT(AB485:AB488)*2)*100</f>
        <v>0</v>
      </c>
      <c r="AC491" s="218"/>
      <c r="AD491" s="235">
        <f>SUMIF(AD485:AD488,2,AD485:AD488)/(COUNT(AD485:AD488)*2)*100</f>
        <v>0</v>
      </c>
    </row>
    <row r="492" spans="1:30" ht="15.75" customHeight="1" x14ac:dyDescent="0.2">
      <c r="A492" s="674" t="s">
        <v>2580</v>
      </c>
      <c r="B492" s="541"/>
      <c r="C492" s="541"/>
      <c r="D492" s="541"/>
      <c r="E492" s="541"/>
      <c r="F492" s="541"/>
      <c r="G492" s="541"/>
      <c r="H492" s="541"/>
      <c r="I492" s="541"/>
      <c r="J492" s="541"/>
      <c r="K492" s="541"/>
      <c r="L492" s="541"/>
      <c r="M492" s="541"/>
      <c r="N492" s="541"/>
      <c r="O492" s="541"/>
      <c r="P492" s="541"/>
      <c r="Q492" s="541"/>
      <c r="R492" s="541"/>
      <c r="S492" s="541"/>
      <c r="T492" s="541"/>
      <c r="U492" s="541"/>
      <c r="V492" s="541"/>
      <c r="W492" s="541"/>
      <c r="X492" s="541"/>
      <c r="Y492" s="541"/>
      <c r="Z492" s="541"/>
      <c r="AA492" s="541"/>
      <c r="AB492" s="541"/>
      <c r="AC492" s="541"/>
      <c r="AD492" s="635"/>
    </row>
    <row r="493" spans="1:30" ht="15.75" customHeight="1" x14ac:dyDescent="0.2">
      <c r="A493" s="222" t="s">
        <v>2581</v>
      </c>
      <c r="B493" s="198" t="s">
        <v>2582</v>
      </c>
      <c r="C493" s="199">
        <v>40</v>
      </c>
      <c r="D493" s="199">
        <v>180</v>
      </c>
      <c r="E493" s="199">
        <v>85</v>
      </c>
      <c r="F493" s="199">
        <v>130</v>
      </c>
      <c r="G493" s="200">
        <f>'Lab Results - U.S.'!G32</f>
        <v>0</v>
      </c>
      <c r="H493" s="200">
        <f>(IF(G493&gt;=$E493,0,IF(G493=0,0,IF(G493&lt;$C493,2,IF(G493&gt;=$C493,1,IF(G493&lt;=$D493,1))))))</f>
        <v>0</v>
      </c>
      <c r="I493" s="200">
        <f>'Lab Results - U.S.'!H32</f>
        <v>0</v>
      </c>
      <c r="J493" s="200">
        <f>(IF(I493&gt;=$E493,0,IF(I493=0,0,IF(I493&lt;$C493,2,IF(I493&gt;=$C493,1,IF(I493&lt;=$D493,1))))))</f>
        <v>0</v>
      </c>
      <c r="K493" s="200">
        <f>'Lab Results - U.S.'!I32</f>
        <v>0</v>
      </c>
      <c r="L493" s="200">
        <f>(IF(K493&gt;=$E493,0,IF(K493=0,0,IF(K493&lt;$C493,2,IF(K493&gt;=$C493,1,IF(K493&lt;=$D493,1))))))</f>
        <v>0</v>
      </c>
      <c r="M493" s="200">
        <f>'Lab Results - U.S.'!J32</f>
        <v>0</v>
      </c>
      <c r="N493" s="200">
        <f>(IF(M493&gt;=$E493,0,IF(M493=0,0,IF(M493&lt;$C493,2,IF(M493&gt;=$C493,1,IF(M493&lt;=$D493,1))))))</f>
        <v>0</v>
      </c>
      <c r="O493" s="200">
        <f>'Lab Results - U.S.'!K32</f>
        <v>0</v>
      </c>
      <c r="P493" s="200">
        <f>(IF(O493&gt;=$E493,0,IF(O493=0,0,IF(O493&lt;$C493,2,IF(O493&gt;=$C493,1,IF(O493&lt;=$D493,1))))))</f>
        <v>0</v>
      </c>
      <c r="Q493" s="200">
        <f>'Lab Results - U.S.'!L32</f>
        <v>0</v>
      </c>
      <c r="R493" s="200">
        <f>(IF(Q493&gt;=$E493,0,IF(Q493=0,0,IF(Q493&lt;$C493,2,IF(Q493&gt;=$C493,1,IF(Q493&lt;=$D493,1))))))</f>
        <v>0</v>
      </c>
      <c r="S493" s="200">
        <f>'Lab Results - U.S.'!M32</f>
        <v>0</v>
      </c>
      <c r="T493" s="200">
        <f>(IF(S493&gt;=$E493,0,IF(S493=0,0,IF(S493&lt;$C493,2,IF(S493&gt;=$C493,1,IF(S493&lt;=$D493,1))))))</f>
        <v>0</v>
      </c>
      <c r="U493" s="200">
        <f>'Lab Results - U.S.'!N32</f>
        <v>0</v>
      </c>
      <c r="V493" s="200">
        <f>(IF(U493&gt;=$E493,0,IF(U493=0,0,IF(U493&lt;$C493,2,IF(U493&gt;=$C493,1,IF(U493&lt;=$D493,1))))))</f>
        <v>0</v>
      </c>
      <c r="W493" s="200">
        <f>'Lab Results - U.S.'!O32</f>
        <v>0</v>
      </c>
      <c r="X493" s="200">
        <f>(IF(W493&gt;=$E493,0,IF(W493=0,0,IF(W493&lt;$C493,2,IF(W493&gt;=$C493,1,IF(W493&lt;=$D493,1))))))</f>
        <v>0</v>
      </c>
      <c r="Y493" s="200">
        <f>'Lab Results - U.S.'!P32</f>
        <v>0</v>
      </c>
      <c r="Z493" s="200">
        <f>(IF(Y493&gt;=$E493,0,IF(Y493=0,0,IF(Y493&lt;$C493,2,IF(Y493&gt;=$C493,1,IF(Y493&lt;=$D493,1))))))</f>
        <v>0</v>
      </c>
      <c r="AA493" s="200">
        <f>'Lab Results - U.S.'!Q32</f>
        <v>0</v>
      </c>
      <c r="AB493" s="200">
        <f>(IF(AA493&gt;=$E493,0,IF(AA493=0,0,IF(AA493&lt;$C493,2,IF(AA493&gt;=$C493,1,IF(AA493&lt;=$D493,1))))))</f>
        <v>0</v>
      </c>
      <c r="AC493" s="200">
        <f>'Lab Results - U.S.'!R32</f>
        <v>0</v>
      </c>
      <c r="AD493" s="223">
        <f>(IF(AC493&gt;=$E493,0,IF(AC493=0,0,IF(AC493&lt;$C493,2,IF(AC493&gt;=$C493,1,IF(AC493&lt;=$D493,1))))))</f>
        <v>0</v>
      </c>
    </row>
    <row r="494" spans="1:30" ht="15.75" customHeight="1" x14ac:dyDescent="0.2">
      <c r="A494" s="222" t="s">
        <v>2583</v>
      </c>
      <c r="B494" s="198" t="s">
        <v>2584</v>
      </c>
      <c r="C494" s="199">
        <v>3.9</v>
      </c>
      <c r="D494" s="199">
        <v>5.0999999999999996</v>
      </c>
      <c r="E494" s="199">
        <v>3.9</v>
      </c>
      <c r="F494" s="199">
        <v>4.5</v>
      </c>
      <c r="G494" s="200">
        <f>'Lab Results - U.S.'!G52</f>
        <v>0</v>
      </c>
      <c r="H494" s="200">
        <f>(IF(G494&gt;=$E494,0,IF(G494=0,0,IF(G494&lt;$C494,2,IF(G494&gt;=$C494,1,IF(G494&lt;=$D494,1))))))</f>
        <v>0</v>
      </c>
      <c r="I494" s="200">
        <f>'Lab Results - U.S.'!H52</f>
        <v>0</v>
      </c>
      <c r="J494" s="200">
        <f>(IF(I494&gt;=$E494,0,IF(I494=0,0,IF(I494&lt;$C494,2,IF(I494&gt;=$C494,1,IF(I494&lt;=$D494,1))))))</f>
        <v>0</v>
      </c>
      <c r="K494" s="200">
        <f>'Lab Results - U.S.'!I52</f>
        <v>0</v>
      </c>
      <c r="L494" s="200">
        <f>(IF(K494&gt;=$E494,0,IF(K494=0,0,IF(K494&lt;$C494,2,IF(K494&gt;=$C494,1,IF(K494&lt;=$D494,1))))))</f>
        <v>0</v>
      </c>
      <c r="M494" s="200">
        <f>'Lab Results - U.S.'!J52</f>
        <v>0</v>
      </c>
      <c r="N494" s="200">
        <f>(IF(M494&gt;=$E494,0,IF(M494=0,0,IF(M494&lt;$C494,2,IF(M494&gt;=$C494,1,IF(M494&lt;=$D494,1))))))</f>
        <v>0</v>
      </c>
      <c r="O494" s="200">
        <f>'Lab Results - U.S.'!K52</f>
        <v>0</v>
      </c>
      <c r="P494" s="200">
        <f>(IF(O494&gt;=$E494,0,IF(O494=0,0,IF(O494&lt;$C494,2,IF(O494&gt;=$C494,1,IF(O494&lt;=$D494,1))))))</f>
        <v>0</v>
      </c>
      <c r="Q494" s="200">
        <f>'Lab Results - U.S.'!L52</f>
        <v>0</v>
      </c>
      <c r="R494" s="200">
        <f>(IF(Q494&gt;=$E494,0,IF(Q494=0,0,IF(Q494&lt;$C494,2,IF(Q494&gt;=$C494,1,IF(Q494&lt;=$D494,1))))))</f>
        <v>0</v>
      </c>
      <c r="S494" s="200">
        <f>'Lab Results - U.S.'!M52</f>
        <v>0</v>
      </c>
      <c r="T494" s="200">
        <f>(IF(S494&gt;=$E494,0,IF(S494=0,0,IF(S494&lt;$C494,2,IF(S494&gt;=$C494,1,IF(S494&lt;=$D494,1))))))</f>
        <v>0</v>
      </c>
      <c r="U494" s="200">
        <f>'Lab Results - U.S.'!N52</f>
        <v>0</v>
      </c>
      <c r="V494" s="200">
        <f>(IF(U494&gt;=$E494,0,IF(U494=0,0,IF(U494&lt;$C494,2,IF(U494&gt;=$C494,1,IF(U494&lt;=$D494,1))))))</f>
        <v>0</v>
      </c>
      <c r="W494" s="200">
        <f>'Lab Results - U.S.'!O52</f>
        <v>0</v>
      </c>
      <c r="X494" s="200">
        <f>(IF(W494&gt;=$E494,0,IF(W494=0,0,IF(W494&lt;$C494,2,IF(W494&gt;=$C494,1,IF(W494&lt;=$D494,1))))))</f>
        <v>0</v>
      </c>
      <c r="Y494" s="200">
        <f>'Lab Results - U.S.'!P52</f>
        <v>0</v>
      </c>
      <c r="Z494" s="200">
        <f>(IF(Y494&gt;=$E494,0,IF(Y494=0,0,IF(Y494&lt;$C494,2,IF(Y494&gt;=$C494,1,IF(Y494&lt;=$D494,1))))))</f>
        <v>0</v>
      </c>
      <c r="AA494" s="200">
        <f>'Lab Results - U.S.'!Q52</f>
        <v>0</v>
      </c>
      <c r="AB494" s="200">
        <f>(IF(AA494&gt;=$E494,0,IF(AA494=0,0,IF(AA494&lt;$C494,2,IF(AA494&gt;=$C494,1,IF(AA494&lt;=$D494,1))))))</f>
        <v>0</v>
      </c>
      <c r="AC494" s="200">
        <f>'Lab Results - U.S.'!R52</f>
        <v>0</v>
      </c>
      <c r="AD494" s="223">
        <f>(IF(AC494&gt;=$E494,0,IF(AC494=0,0,IF(AC494&lt;$C494,2,IF(AC494&gt;=$C494,1,IF(AC494&lt;=$D494,1))))))</f>
        <v>0</v>
      </c>
    </row>
    <row r="495" spans="1:30" ht="15.75" customHeight="1" x14ac:dyDescent="0.2">
      <c r="A495" s="222" t="s">
        <v>2585</v>
      </c>
      <c r="B495" s="198" t="s">
        <v>2586</v>
      </c>
      <c r="C495" s="199">
        <v>3.9</v>
      </c>
      <c r="D495" s="199">
        <v>5.0999999999999996</v>
      </c>
      <c r="E495" s="199">
        <v>4.2</v>
      </c>
      <c r="F495" s="199">
        <v>4.9000000000000004</v>
      </c>
      <c r="G495" s="200">
        <f>'Lab Results - U.S.'!$G$53</f>
        <v>0</v>
      </c>
      <c r="H495" s="200">
        <f>(IF(G495&gt;=$E495,0,IF(G495=0,0,IF(G495&lt;$C495,2,IF(G495&gt;=$C495,1,IF(G495&lt;=$D495,1))))))</f>
        <v>0</v>
      </c>
      <c r="I495" s="200">
        <f>'Lab Results - U.S.'!$H$53</f>
        <v>0</v>
      </c>
      <c r="J495" s="200">
        <f>(IF(I495&gt;=$E495,0,IF(I495=0,0,IF(I495&lt;$C495,2,IF(I495&gt;=$C495,1,IF(I495&lt;=$D495,1))))))</f>
        <v>0</v>
      </c>
      <c r="K495" s="200">
        <f>'Lab Results - U.S.'!$I$53</f>
        <v>0</v>
      </c>
      <c r="L495" s="200">
        <f>(IF(K495&gt;=$E495,0,IF(K495=0,0,IF(K495&lt;$C495,2,IF(K495&gt;=$C495,1,IF(K495&lt;=$D495,1))))))</f>
        <v>0</v>
      </c>
      <c r="M495" s="200">
        <f>'Lab Results - U.S.'!$J$53</f>
        <v>0</v>
      </c>
      <c r="N495" s="200">
        <f>(IF(M495&gt;=$E495,0,IF(M495=0,0,IF(M495&lt;$C495,2,IF(M495&gt;=$C495,1,IF(M495&lt;=$D495,1))))))</f>
        <v>0</v>
      </c>
      <c r="O495" s="200">
        <f>'Lab Results - U.S.'!$K$53</f>
        <v>0</v>
      </c>
      <c r="P495" s="200">
        <f>(IF(O495&gt;=$E495,0,IF(O495=0,0,IF(O495&lt;$C495,2,IF(O495&gt;=$C495,1,IF(O495&lt;=$D495,1))))))</f>
        <v>0</v>
      </c>
      <c r="Q495" s="200">
        <f>'Lab Results - U.S.'!$L$53</f>
        <v>0</v>
      </c>
      <c r="R495" s="200">
        <f>(IF(Q495&gt;=$E495,0,IF(Q495=0,0,IF(Q495&lt;$C495,2,IF(Q495&gt;=$C495,1,IF(Q495&lt;=$D495,1))))))</f>
        <v>0</v>
      </c>
      <c r="S495" s="200">
        <f>'Lab Results - U.S.'!$M$53</f>
        <v>0</v>
      </c>
      <c r="T495" s="200">
        <f>(IF(S495&gt;=$E495,0,IF(S495=0,0,IF(S495&lt;$C495,2,IF(S495&gt;=$C495,1,IF(S495&lt;=$D495,1))))))</f>
        <v>0</v>
      </c>
      <c r="U495" s="200">
        <f>'Lab Results - U.S.'!$N$53</f>
        <v>0</v>
      </c>
      <c r="V495" s="200">
        <f>(IF(U495&gt;=$E495,0,IF(U495=0,0,IF(U495&lt;$C495,2,IF(U495&gt;=$C495,1,IF(U495&lt;=$D495,1))))))</f>
        <v>0</v>
      </c>
      <c r="W495" s="200">
        <f>'Lab Results - U.S.'!$O$53</f>
        <v>0</v>
      </c>
      <c r="X495" s="200">
        <f>(IF(W495&gt;=$E495,0,IF(W495=0,0,IF(W495&lt;$C495,2,IF(W495&gt;=$C495,1,IF(W495&lt;=$D495,1))))))</f>
        <v>0</v>
      </c>
      <c r="Y495" s="200">
        <f>'Lab Results - U.S.'!$P$53</f>
        <v>0</v>
      </c>
      <c r="Z495" s="200">
        <f>(IF(Y495&gt;=$E495,0,IF(Y495=0,0,IF(Y495&lt;$C495,2,IF(Y495&gt;=$C495,1,IF(Y495&lt;=$D495,1))))))</f>
        <v>0</v>
      </c>
      <c r="AA495" s="200">
        <f>'Lab Results - U.S.'!$Q$53</f>
        <v>0</v>
      </c>
      <c r="AB495" s="200">
        <f>(IF(AA495&gt;=$E495,0,IF(AA495=0,0,IF(AA495&lt;$C495,2,IF(AA495&gt;=$C495,1,IF(AA495&lt;=$D495,1))))))</f>
        <v>0</v>
      </c>
      <c r="AC495" s="200">
        <f>'Lab Results - U.S.'!$R$53</f>
        <v>0</v>
      </c>
      <c r="AD495" s="228">
        <f>(IF(AC495&gt;=$E495,0,IF(AC495=0,0,IF(AC495&lt;$C495,2,IF(AC495&gt;=$C495,1,IF(AC495&lt;=$D495,1))))))</f>
        <v>0</v>
      </c>
    </row>
    <row r="496" spans="1:30" ht="15.75" customHeight="1" x14ac:dyDescent="0.2">
      <c r="A496" s="226" t="s">
        <v>2587</v>
      </c>
      <c r="B496" s="204" t="s">
        <v>2588</v>
      </c>
      <c r="C496" s="205">
        <v>10.8</v>
      </c>
      <c r="D496" s="205">
        <v>14.8</v>
      </c>
      <c r="E496" s="205">
        <v>0</v>
      </c>
      <c r="F496" s="205">
        <v>13</v>
      </c>
      <c r="G496" s="206">
        <f>'Lab Results - U.S.'!G61</f>
        <v>0</v>
      </c>
      <c r="H496" s="207">
        <f>(IF(AND(G496&gt;=$E496,G496&lt;=$F496),0,IF(G496=0,0,IF(G496&lt;$C496,0,IF(G496&gt;$D496,2,IF(G496&gt;=$C496,1,IF(G496&lt;=$D496,1)))))))</f>
        <v>0</v>
      </c>
      <c r="I496" s="206">
        <f>'Lab Results - U.S.'!H61</f>
        <v>0</v>
      </c>
      <c r="J496" s="207">
        <f>(IF(AND(I496&gt;=$E496,I496&lt;=$F496),0,IF(I496=0,0,IF(I496&lt;$C496,0,IF(I496&gt;$D496,2,IF(I496&gt;=$C496,1,IF(I496&lt;=$D496,1)))))))</f>
        <v>0</v>
      </c>
      <c r="K496" s="206">
        <f>'Lab Results - U.S.'!I61</f>
        <v>0</v>
      </c>
      <c r="L496" s="207">
        <f>(IF(AND(K496&gt;=$E496,K496&lt;=$F496),0,IF(K496=0,0,IF(K496&lt;$C496,0,IF(K496&gt;$D496,2,IF(K496&gt;=$C496,1,IF(K496&lt;=$D496,1)))))))</f>
        <v>0</v>
      </c>
      <c r="M496" s="206">
        <f>'Lab Results - U.S.'!J61</f>
        <v>0</v>
      </c>
      <c r="N496" s="207">
        <f>(IF(AND(M496&gt;=$E496,M496&lt;=$F496),0,IF(M496=0,0,IF(M496&lt;$C496,0,IF(M496&gt;$D496,2,IF(M496&gt;=$C496,1,IF(M496&lt;=$D496,1)))))))</f>
        <v>0</v>
      </c>
      <c r="O496" s="206">
        <f>'Lab Results - U.S.'!K61</f>
        <v>0</v>
      </c>
      <c r="P496" s="207">
        <f>(IF(AND(O496&gt;=$E496,O496&lt;=$F496),0,IF(O496=0,0,IF(O496&lt;$C496,0,IF(O496&gt;$D496,2,IF(O496&gt;=$C496,1,IF(O496&lt;=$D496,1)))))))</f>
        <v>0</v>
      </c>
      <c r="Q496" s="206">
        <f>'Lab Results - U.S.'!L61</f>
        <v>0</v>
      </c>
      <c r="R496" s="207">
        <f>(IF(AND(Q496&gt;=$E496,Q496&lt;=$F496),0,IF(Q496=0,0,IF(Q496&lt;$C496,0,IF(Q496&gt;$D496,2,IF(Q496&gt;=$C496,1,IF(Q496&lt;=$D496,1)))))))</f>
        <v>0</v>
      </c>
      <c r="S496" s="206">
        <f>'Lab Results - U.S.'!M61</f>
        <v>0</v>
      </c>
      <c r="T496" s="207">
        <f>(IF(AND(S496&gt;=$E496,S496&lt;=$F496),0,IF(S496=0,0,IF(S496&lt;$C496,0,IF(S496&gt;$D496,2,IF(S496&gt;=$C496,1,IF(S496&lt;=$D496,1)))))))</f>
        <v>0</v>
      </c>
      <c r="U496" s="206">
        <f>'Lab Results - U.S.'!N61</f>
        <v>0</v>
      </c>
      <c r="V496" s="207">
        <f>(IF(AND(U496&gt;=$E496,U496&lt;=$F496),0,IF(U496=0,0,IF(U496&lt;$C496,0,IF(U496&gt;$D496,2,IF(U496&gt;=$C496,1,IF(U496&lt;=$D496,1)))))))</f>
        <v>0</v>
      </c>
      <c r="W496" s="206">
        <f>'Lab Results - U.S.'!O61</f>
        <v>0</v>
      </c>
      <c r="X496" s="207">
        <f>(IF(AND(W496&gt;=$E496,W496&lt;=$F496),0,IF(W496=0,0,IF(W496&lt;$C496,0,IF(W496&gt;$D496,2,IF(W496&gt;=$C496,1,IF(W496&lt;=$D496,1)))))))</f>
        <v>0</v>
      </c>
      <c r="Y496" s="206">
        <f>'Lab Results - U.S.'!P61</f>
        <v>0</v>
      </c>
      <c r="Z496" s="207">
        <f>(IF(AND(Y496&gt;=$E496,Y496&lt;=$F496),0,IF(Y496=0,0,IF(Y496&lt;$C496,0,IF(Y496&gt;$D496,2,IF(Y496&gt;=$C496,1,IF(Y496&lt;=$D496,1)))))))</f>
        <v>0</v>
      </c>
      <c r="AA496" s="206">
        <f>'Lab Results - U.S.'!Q61</f>
        <v>0</v>
      </c>
      <c r="AB496" s="206">
        <f>(IF(AND(AA496&gt;=$E496,AA496&lt;=$F496),0,IF(AA496=0,0,IF(AA496&gt;$D496,2,IF(AA496&gt;=$C496,1,IF(AA496&lt;=$D496,1))))))</f>
        <v>0</v>
      </c>
      <c r="AC496" s="206">
        <f>'Lab Results - U.S.'!R61</f>
        <v>0</v>
      </c>
      <c r="AD496" s="227">
        <f>(IF(AND(AC496&gt;=$E496,AC496&lt;=$F496),0,IF(AC496=0,0,IF(AC496&lt;$C496,0,IF(AC496&gt;$D496,2,IF(AC496&gt;=$C496,1,IF(AC496&lt;=$D496,1)))))))</f>
        <v>0</v>
      </c>
    </row>
    <row r="497" spans="1:30" ht="15.75" customHeight="1" x14ac:dyDescent="0.2">
      <c r="A497" s="222" t="s">
        <v>2589</v>
      </c>
      <c r="B497" s="198" t="s">
        <v>2590</v>
      </c>
      <c r="C497" s="199">
        <v>82</v>
      </c>
      <c r="D497" s="199">
        <v>103</v>
      </c>
      <c r="E497" s="199">
        <v>85</v>
      </c>
      <c r="F497" s="199">
        <v>92</v>
      </c>
      <c r="G497" s="200">
        <f>'Lab Results - U.S.'!G58</f>
        <v>0</v>
      </c>
      <c r="H497" s="200">
        <f>(IF(G497&gt;=$E497,0,IF(G497=0,0,IF(G497&lt;$C497,2,IF(G497&gt;=$C497,1,IF(G497&lt;=$D497,1))))))</f>
        <v>0</v>
      </c>
      <c r="I497" s="200">
        <f>'Lab Results - U.S.'!H58</f>
        <v>0</v>
      </c>
      <c r="J497" s="200">
        <f>(IF(I497&gt;=$E497,0,IF(I497=0,0,IF(I497&lt;$C497,2,IF(I497&gt;=$C497,1,IF(I497&lt;=$D497,1))))))</f>
        <v>0</v>
      </c>
      <c r="K497" s="200">
        <f>'Lab Results - U.S.'!I58</f>
        <v>0</v>
      </c>
      <c r="L497" s="200">
        <f>(IF(K497&gt;=$E497,0,IF(K497=0,0,IF(K497&lt;$C497,2,IF(K497&gt;=$C497,1,IF(K497&lt;=$D497,1))))))</f>
        <v>0</v>
      </c>
      <c r="M497" s="200">
        <f>'Lab Results - U.S.'!J58</f>
        <v>0</v>
      </c>
      <c r="N497" s="200">
        <f>(IF(M497&gt;=$E497,0,IF(M497=0,0,IF(M497&lt;$C497,2,IF(M497&gt;=$C497,1,IF(M497&lt;=$D497,1))))))</f>
        <v>0</v>
      </c>
      <c r="O497" s="200">
        <f>'Lab Results - U.S.'!K58</f>
        <v>0</v>
      </c>
      <c r="P497" s="200">
        <f>(IF(O497&gt;=$E497,0,IF(O497=0,0,IF(O497&lt;$C497,2,IF(O497&gt;=$C497,1,IF(O497&lt;=$D497,1))))))</f>
        <v>0</v>
      </c>
      <c r="Q497" s="200">
        <f>'Lab Results - U.S.'!L58</f>
        <v>0</v>
      </c>
      <c r="R497" s="200">
        <f>(IF(Q497&gt;=$E497,0,IF(Q497=0,0,IF(Q497&lt;$C497,2,IF(Q497&gt;=$C497,1,IF(Q497&lt;=$D497,1))))))</f>
        <v>0</v>
      </c>
      <c r="S497" s="200">
        <f>'Lab Results - U.S.'!M58</f>
        <v>0</v>
      </c>
      <c r="T497" s="200">
        <f>(IF(S497&gt;=$E497,0,IF(S497=0,0,IF(S497&lt;$C497,2,IF(S497&gt;=$C497,1,IF(S497&lt;=$D497,1))))))</f>
        <v>0</v>
      </c>
      <c r="U497" s="200">
        <f>'Lab Results - U.S.'!N58</f>
        <v>0</v>
      </c>
      <c r="V497" s="200">
        <f>(IF(U497&gt;=$E497,0,IF(U497=0,0,IF(U497&lt;$C497,2,IF(U497&gt;=$C497,1,IF(U497&lt;=$D497,1))))))</f>
        <v>0</v>
      </c>
      <c r="W497" s="200">
        <f>'Lab Results - U.S.'!O58</f>
        <v>0</v>
      </c>
      <c r="X497" s="200">
        <f>(IF(W497&gt;=$E497,0,IF(W497=0,0,IF(W497&lt;$C497,2,IF(W497&gt;=$C497,1,IF(W497&lt;=$D497,1))))))</f>
        <v>0</v>
      </c>
      <c r="Y497" s="200">
        <f>'Lab Results - U.S.'!P58</f>
        <v>0</v>
      </c>
      <c r="Z497" s="200">
        <f>(IF(Y497&gt;=$E497,0,IF(Y497=0,0,IF(Y497&lt;$C497,2,IF(Y497&gt;=$C497,1,IF(Y497&lt;=$D497,1))))))</f>
        <v>0</v>
      </c>
      <c r="AA497" s="200">
        <f>'Lab Results - U.S.'!Q58</f>
        <v>0</v>
      </c>
      <c r="AB497" s="200">
        <f>(IF(AA497&gt;=$E497,0,IF(AA497=0,0,IF(AA497&lt;$C497,2,IF(AA497&gt;=$C497,1,IF(AA497&lt;=$D497,1))))))</f>
        <v>0</v>
      </c>
      <c r="AC497" s="200">
        <f>'Lab Results - U.S.'!R58</f>
        <v>0</v>
      </c>
      <c r="AD497" s="223">
        <f>(IF(AC497&gt;=$E497,0,IF(AC497=0,0,IF(AC497&lt;$C497,2,IF(AC497&gt;=$C497,1,IF(AC497&lt;=$D497,1))))))</f>
        <v>0</v>
      </c>
    </row>
    <row r="498" spans="1:30" ht="15.75" customHeight="1" x14ac:dyDescent="0.2">
      <c r="A498" s="222" t="s">
        <v>2591</v>
      </c>
      <c r="B498" s="198" t="s">
        <v>2592</v>
      </c>
      <c r="C498" s="199">
        <v>27</v>
      </c>
      <c r="D498" s="199">
        <v>34</v>
      </c>
      <c r="E498" s="199">
        <v>27</v>
      </c>
      <c r="F498" s="199">
        <v>32</v>
      </c>
      <c r="G498" s="200">
        <f>'Lab Results - U.S.'!G59</f>
        <v>0</v>
      </c>
      <c r="H498" s="200">
        <f>(IF(G498&gt;=$E498,0,IF(G498=0,0,IF(G498&lt;$C498,2,IF(G498&gt;=$C498,1,IF(G498&lt;=$D498,1))))))</f>
        <v>0</v>
      </c>
      <c r="I498" s="200">
        <f>'Lab Results - U.S.'!H59</f>
        <v>0</v>
      </c>
      <c r="J498" s="200">
        <f>(IF(I498&gt;=$E498,0,IF(I498=0,0,IF(I498&lt;$C498,2,IF(I498&gt;=$C498,1,IF(I498&lt;=$D498,1))))))</f>
        <v>0</v>
      </c>
      <c r="K498" s="200">
        <f>'Lab Results - U.S.'!I59</f>
        <v>0</v>
      </c>
      <c r="L498" s="200">
        <f>(IF(K498&gt;=$E498,0,IF(K498=0,0,IF(K498&lt;$C498,2,IF(K498&gt;=$C498,1,IF(K498&lt;=$D498,1))))))</f>
        <v>0</v>
      </c>
      <c r="M498" s="200">
        <f>'Lab Results - U.S.'!J59</f>
        <v>0</v>
      </c>
      <c r="N498" s="200">
        <f>(IF(M498&gt;=$E498,0,IF(M498=0,0,IF(M498&lt;$C498,2,IF(M498&gt;=$C498,1,IF(M498&lt;=$D498,1))))))</f>
        <v>0</v>
      </c>
      <c r="O498" s="200">
        <f>'Lab Results - U.S.'!K59</f>
        <v>0</v>
      </c>
      <c r="P498" s="200">
        <f>(IF(O498&gt;=$E498,0,IF(O498=0,0,IF(O498&lt;$C498,2,IF(O498&gt;=$C498,1,IF(O498&lt;=$D498,1))))))</f>
        <v>0</v>
      </c>
      <c r="Q498" s="200">
        <f>'Lab Results - U.S.'!L59</f>
        <v>0</v>
      </c>
      <c r="R498" s="200">
        <f>(IF(Q498&gt;=$E498,0,IF(Q498=0,0,IF(Q498&lt;$C498,2,IF(Q498&gt;=$C498,1,IF(Q498&lt;=$D498,1))))))</f>
        <v>0</v>
      </c>
      <c r="S498" s="200">
        <f>'Lab Results - U.S.'!M59</f>
        <v>0</v>
      </c>
      <c r="T498" s="200">
        <f>(IF(S498&gt;=$E498,0,IF(S498=0,0,IF(S498&lt;$C498,2,IF(S498&gt;=$C498,1,IF(S498&lt;=$D498,1))))))</f>
        <v>0</v>
      </c>
      <c r="U498" s="200">
        <f>'Lab Results - U.S.'!N59</f>
        <v>0</v>
      </c>
      <c r="V498" s="200">
        <f>(IF(U498&gt;=$E498,0,IF(U498=0,0,IF(U498&lt;$C498,2,IF(U498&gt;=$C498,1,IF(U498&lt;=$D498,1))))))</f>
        <v>0</v>
      </c>
      <c r="W498" s="200">
        <f>'Lab Results - U.S.'!O59</f>
        <v>0</v>
      </c>
      <c r="X498" s="200">
        <f>(IF(W498&gt;=$E498,0,IF(W498=0,0,IF(W498&lt;$C498,2,IF(W498&gt;=$C498,1,IF(W498&lt;=$D498,1))))))</f>
        <v>0</v>
      </c>
      <c r="Y498" s="200">
        <f>'Lab Results - U.S.'!P59</f>
        <v>0</v>
      </c>
      <c r="Z498" s="200">
        <f>(IF(Y498&gt;=$E498,0,IF(Y498=0,0,IF(Y498&lt;$C498,2,IF(Y498&gt;=$C498,1,IF(Y498&lt;=$D498,1))))))</f>
        <v>0</v>
      </c>
      <c r="AA498" s="200">
        <f>'Lab Results - U.S.'!Q59</f>
        <v>0</v>
      </c>
      <c r="AB498" s="200">
        <f>(IF(AA498&gt;=$E498,0,IF(AA498=0,0,IF(AA498&lt;$C498,2,IF(AA498&gt;=$C498,1,IF(AA498&lt;=$D498,1))))))</f>
        <v>0</v>
      </c>
      <c r="AC498" s="200">
        <f>'Lab Results - U.S.'!R59</f>
        <v>0</v>
      </c>
      <c r="AD498" s="223">
        <f>(IF(AC498&gt;=$E498,0,IF(AC498=0,0,IF(AC498&lt;$C498,2,IF(AC498&gt;=$C498,1,IF(AC498&lt;=$D498,1))))))</f>
        <v>0</v>
      </c>
    </row>
    <row r="499" spans="1:30" ht="15.75" customHeight="1" x14ac:dyDescent="0.2">
      <c r="A499" s="222" t="s">
        <v>2593</v>
      </c>
      <c r="B499" s="198" t="s">
        <v>2594</v>
      </c>
      <c r="C499" s="199">
        <v>30.9</v>
      </c>
      <c r="D499" s="199">
        <v>35.4</v>
      </c>
      <c r="E499" s="199">
        <v>32</v>
      </c>
      <c r="F499" s="199">
        <v>35</v>
      </c>
      <c r="G499" s="200">
        <f>'Lab Results - U.S.'!G60</f>
        <v>0</v>
      </c>
      <c r="H499" s="200">
        <f>(IF(G499&gt;=$E499,0,IF(G499=0,0,IF(G499&lt;$C499,2,IF(G499&gt;=$C499,1,IF(G499&lt;=$D499,1))))))</f>
        <v>0</v>
      </c>
      <c r="I499" s="200">
        <f>'Lab Results - U.S.'!H60</f>
        <v>0</v>
      </c>
      <c r="J499" s="200">
        <f>(IF(I499&gt;=$E499,0,IF(I499=0,0,IF(I499&lt;$C499,2,IF(I499&gt;=$C499,1,IF(I499&lt;=$D499,1))))))</f>
        <v>0</v>
      </c>
      <c r="K499" s="200">
        <f>'Lab Results - U.S.'!I60</f>
        <v>0</v>
      </c>
      <c r="L499" s="200">
        <f>(IF(K499&gt;=$E499,0,IF(K499=0,0,IF(K499&lt;$C499,2,IF(K499&gt;=$C499,1,IF(K499&lt;=$D499,1))))))</f>
        <v>0</v>
      </c>
      <c r="M499" s="200">
        <f>'Lab Results - U.S.'!J60</f>
        <v>0</v>
      </c>
      <c r="N499" s="200">
        <f>(IF(M499&gt;=$E499,0,IF(M499=0,0,IF(M499&lt;$C499,2,IF(M499&gt;=$C499,1,IF(M499&lt;=$D499,1))))))</f>
        <v>0</v>
      </c>
      <c r="O499" s="200">
        <f>'Lab Results - U.S.'!K60</f>
        <v>0</v>
      </c>
      <c r="P499" s="200">
        <f>(IF(O499&gt;=$E499,0,IF(O499=0,0,IF(O499&lt;$C499,2,IF(O499&gt;=$C499,1,IF(O499&lt;=$D499,1))))))</f>
        <v>0</v>
      </c>
      <c r="Q499" s="200">
        <f>'Lab Results - U.S.'!L60</f>
        <v>0</v>
      </c>
      <c r="R499" s="200">
        <f>(IF(Q499&gt;=$E499,0,IF(Q499=0,0,IF(Q499&lt;$C499,2,IF(Q499&gt;=$C499,1,IF(Q499&lt;=$D499,1))))))</f>
        <v>0</v>
      </c>
      <c r="S499" s="200">
        <f>'Lab Results - U.S.'!M60</f>
        <v>0</v>
      </c>
      <c r="T499" s="200">
        <f>(IF(S499&gt;=$E499,0,IF(S499=0,0,IF(S499&lt;$C499,2,IF(S499&gt;=$C499,1,IF(S499&lt;=$D499,1))))))</f>
        <v>0</v>
      </c>
      <c r="U499" s="200">
        <f>'Lab Results - U.S.'!N60</f>
        <v>0</v>
      </c>
      <c r="V499" s="200">
        <f>(IF(U499&gt;=$E499,0,IF(U499=0,0,IF(U499&lt;$C499,2,IF(U499&gt;=$C499,1,IF(U499&lt;=$D499,1))))))</f>
        <v>0</v>
      </c>
      <c r="W499" s="200">
        <f>'Lab Results - U.S.'!O60</f>
        <v>0</v>
      </c>
      <c r="X499" s="200">
        <f>(IF(W499&gt;=$E499,0,IF(W499=0,0,IF(W499&lt;$C499,2,IF(W499&gt;=$C499,1,IF(W499&lt;=$D499,1))))))</f>
        <v>0</v>
      </c>
      <c r="Y499" s="200">
        <f>'Lab Results - U.S.'!P60</f>
        <v>0</v>
      </c>
      <c r="Z499" s="200">
        <f>(IF(Y499&gt;=$E499,0,IF(Y499=0,0,IF(Y499&lt;$C499,2,IF(Y499&gt;=$C499,1,IF(Y499&lt;=$D499,1))))))</f>
        <v>0</v>
      </c>
      <c r="AA499" s="200">
        <f>'Lab Results - U.S.'!Q60</f>
        <v>0</v>
      </c>
      <c r="AB499" s="200">
        <f>(IF(AA499&gt;=$E499,0,IF(AA499=0,0,IF(AA499&lt;$C499,2,IF(AA499&gt;=$C499,1,IF(AA499&lt;=$D499,1))))))</f>
        <v>0</v>
      </c>
      <c r="AC499" s="200">
        <f>'Lab Results - U.S.'!R60</f>
        <v>0</v>
      </c>
      <c r="AD499" s="223">
        <f>(IF(AC499&gt;=$E499,0,IF(AC499=0,0,IF(AC499&lt;$C499,2,IF(AC499&gt;=$C499,1,IF(AC499&lt;=$D499,1))))))</f>
        <v>0</v>
      </c>
    </row>
    <row r="500" spans="1:30" ht="15.75" customHeight="1" x14ac:dyDescent="0.2">
      <c r="A500" s="222" t="s">
        <v>2595</v>
      </c>
      <c r="B500" s="198" t="s">
        <v>2596</v>
      </c>
      <c r="C500" s="199">
        <v>10</v>
      </c>
      <c r="D500" s="199">
        <v>235</v>
      </c>
      <c r="E500" s="199">
        <v>40</v>
      </c>
      <c r="F500" s="199">
        <v>110</v>
      </c>
      <c r="G500" s="200">
        <f>'Lab Results - U.S.'!G88</f>
        <v>0</v>
      </c>
      <c r="H500" s="200">
        <f>(IF(G500&gt;=$E500,0,IF(G500=0,0,IF(G500&lt;$C500,2,IF(G500&gt;=$C500,1,IF(G500&lt;=$D500,1))))))</f>
        <v>0</v>
      </c>
      <c r="I500" s="200">
        <f>'Lab Results - U.S.'!H88</f>
        <v>0</v>
      </c>
      <c r="J500" s="200">
        <f>(IF(I500&gt;=$E500,0,IF(I500=0,0,IF(I500&lt;$C500,2,IF(I500&gt;=$C500,1,IF(I500&lt;=$D500,1))))))</f>
        <v>0</v>
      </c>
      <c r="K500" s="200">
        <f>'Lab Results - U.S.'!I88</f>
        <v>0</v>
      </c>
      <c r="L500" s="200">
        <f>(IF(K500&gt;=$E500,0,IF(K500=0,0,IF(K500&lt;$C500,2,IF(K500&gt;=$C500,1,IF(K500&lt;=$D500,1))))))</f>
        <v>0</v>
      </c>
      <c r="M500" s="200">
        <f>'Lab Results - U.S.'!J88</f>
        <v>0</v>
      </c>
      <c r="N500" s="200">
        <f>(IF(M500&gt;=$E500,0,IF(M500=0,0,IF(M500&lt;$C500,2,IF(M500&gt;=$C500,1,IF(M500&lt;=$D500,1))))))</f>
        <v>0</v>
      </c>
      <c r="O500" s="200">
        <f>'Lab Results - U.S.'!K88</f>
        <v>0</v>
      </c>
      <c r="P500" s="200">
        <f>(IF(O500&gt;=$E500,0,IF(O500=0,0,IF(O500&lt;$C500,2,IF(O500&gt;=$C500,1,IF(O500&lt;=$D500,1))))))</f>
        <v>0</v>
      </c>
      <c r="Q500" s="200">
        <f>'Lab Results - U.S.'!L88</f>
        <v>0</v>
      </c>
      <c r="R500" s="200">
        <f>(IF(Q500&gt;=$E500,0,IF(Q500=0,0,IF(Q500&lt;$C500,2,IF(Q500&gt;=$C500,1,IF(Q500&lt;=$D500,1))))))</f>
        <v>0</v>
      </c>
      <c r="S500" s="200">
        <f>'Lab Results - U.S.'!M88</f>
        <v>0</v>
      </c>
      <c r="T500" s="200">
        <f>(IF(S500&gt;=$E500,0,IF(S500=0,0,IF(S500&lt;$C500,2,IF(S500&gt;=$C500,1,IF(S500&lt;=$D500,1))))))</f>
        <v>0</v>
      </c>
      <c r="U500" s="200">
        <f>'Lab Results - U.S.'!N88</f>
        <v>0</v>
      </c>
      <c r="V500" s="200">
        <f>(IF(U500&gt;=$E500,0,IF(U500=0,0,IF(U500&lt;$C500,2,IF(U500&gt;=$C500,1,IF(U500&lt;=$D500,1))))))</f>
        <v>0</v>
      </c>
      <c r="W500" s="200">
        <f>'Lab Results - U.S.'!O88</f>
        <v>0</v>
      </c>
      <c r="X500" s="200">
        <f>(IF(W500&gt;=$E500,0,IF(W500=0,0,IF(W500&lt;$C500,2,IF(W500&gt;=$C500,1,IF(W500&lt;=$D500,1))))))</f>
        <v>0</v>
      </c>
      <c r="Y500" s="200">
        <f>'Lab Results - U.S.'!P88</f>
        <v>0</v>
      </c>
      <c r="Z500" s="200">
        <f>(IF(Y500&gt;=$E500,0,IF(Y500=0,0,IF(Y500&lt;$C500,2,IF(Y500&gt;=$C500,1,IF(Y500&lt;=$D500,1))))))</f>
        <v>0</v>
      </c>
      <c r="AA500" s="200">
        <f>'Lab Results - U.S.'!Q88</f>
        <v>0</v>
      </c>
      <c r="AB500" s="200">
        <f>(IF(AA500&gt;=$E500,0,IF(AA500=0,0,IF(AA500&lt;$C500,2,IF(AA500&gt;=$C500,1,IF(AA500&lt;=$D500,1))))))</f>
        <v>0</v>
      </c>
      <c r="AC500" s="200">
        <f>'Lab Results - U.S.'!R88</f>
        <v>0</v>
      </c>
      <c r="AD500" s="223">
        <f>(IF(AC500&gt;=$E500,0,IF(AC500=0,0,IF(AC500&lt;$C500,2,IF(AC500&gt;=$C500,1,IF(AC500&lt;=$D500,1))))))</f>
        <v>0</v>
      </c>
    </row>
    <row r="501" spans="1:30" ht="16.5" customHeight="1" x14ac:dyDescent="0.2">
      <c r="A501" s="222" t="s">
        <v>2597</v>
      </c>
      <c r="B501" s="198" t="s">
        <v>2598</v>
      </c>
      <c r="C501" s="199">
        <v>10</v>
      </c>
      <c r="D501" s="199">
        <v>235</v>
      </c>
      <c r="E501" s="199">
        <v>40</v>
      </c>
      <c r="F501" s="199">
        <v>200</v>
      </c>
      <c r="G501" s="200">
        <f>'Lab Results - U.S.'!$G$89</f>
        <v>0</v>
      </c>
      <c r="H501" s="200">
        <f>(IF(G501&gt;=$E501,0,IF(G501=0,0,IF(G501&lt;$C501,2,IF(G501&gt;=$C501,1,IF(G501&lt;=$D501,1))))))</f>
        <v>0</v>
      </c>
      <c r="I501" s="200">
        <f>'Lab Results - U.S.'!$H$89</f>
        <v>0</v>
      </c>
      <c r="J501" s="200">
        <f>(IF(I501&gt;=$E501,0,IF(I501=0,0,IF(I501&lt;$C501,2,IF(I501&gt;=$C501,1,IF(I501&lt;=$D501,1))))))</f>
        <v>0</v>
      </c>
      <c r="K501" s="200">
        <f>'Lab Results - U.S.'!$I$89</f>
        <v>0</v>
      </c>
      <c r="L501" s="200">
        <f>(IF(K501&gt;=$E501,0,IF(K501=0,0,IF(K501&lt;$C501,2,IF(K501&gt;=$C501,1,IF(K501&lt;=$D501,1))))))</f>
        <v>0</v>
      </c>
      <c r="M501" s="200">
        <f>'Lab Results - U.S.'!$J$89</f>
        <v>0</v>
      </c>
      <c r="N501" s="200">
        <f>(IF(M501&gt;=$E501,0,IF(M501=0,0,IF(M501&lt;$C501,2,IF(M501&gt;=$C501,1,IF(M501&lt;=$D501,1))))))</f>
        <v>0</v>
      </c>
      <c r="O501" s="200">
        <f>'Lab Results - U.S.'!$K$89</f>
        <v>0</v>
      </c>
      <c r="P501" s="200">
        <f>(IF(O501&gt;=$E501,0,IF(O501=0,0,IF(O501&lt;$C501,2,IF(O501&gt;=$C501,1,IF(O501&lt;=$D501,1))))))</f>
        <v>0</v>
      </c>
      <c r="Q501" s="200">
        <f>'Lab Results - U.S.'!$L$89</f>
        <v>0</v>
      </c>
      <c r="R501" s="200">
        <f>(IF(Q501&gt;=$E501,0,IF(Q501=0,0,IF(Q501&lt;$C501,2,IF(Q501&gt;=$C501,1,IF(Q501&lt;=$D501,1))))))</f>
        <v>0</v>
      </c>
      <c r="S501" s="200">
        <f>'Lab Results - U.S.'!$M$89</f>
        <v>0</v>
      </c>
      <c r="T501" s="200">
        <f>(IF(S501&gt;=$E501,0,IF(S501=0,0,IF(S501&lt;$C501,2,IF(S501&gt;=$C501,1,IF(S501&lt;=$D501,1))))))</f>
        <v>0</v>
      </c>
      <c r="U501" s="200">
        <f>'Lab Results - U.S.'!$N$89</f>
        <v>0</v>
      </c>
      <c r="V501" s="200">
        <f>(IF(U501&gt;=$E501,0,IF(U501=0,0,IF(U501&lt;$C501,2,IF(U501&gt;=$C501,1,IF(U501&lt;=$D501,1))))))</f>
        <v>0</v>
      </c>
      <c r="W501" s="200">
        <f>'Lab Results - U.S.'!$O$89</f>
        <v>0</v>
      </c>
      <c r="X501" s="200">
        <f>(IF(W501&gt;=$E501,0,IF(W501=0,0,IF(W501&lt;$C501,2,IF(W501&gt;=$C501,1,IF(W501&lt;=$D501,1))))))</f>
        <v>0</v>
      </c>
      <c r="Y501" s="200">
        <f>'Lab Results - U.S.'!$P$89</f>
        <v>0</v>
      </c>
      <c r="Z501" s="200">
        <f>(IF(Y501&gt;=$E501,0,IF(Y501=0,0,IF(Y501&lt;$C501,2,IF(Y501&gt;=$C501,1,IF(Y501&lt;=$D501,1))))))</f>
        <v>0</v>
      </c>
      <c r="AA501" s="200">
        <f>'Lab Results - U.S.'!$Q$89</f>
        <v>0</v>
      </c>
      <c r="AB501" s="200">
        <f>(IF(AA501&gt;=$E501,0,IF(AA501=0,0,IF(AA501&lt;$C501,2,IF(AA501&gt;=$C501,1,IF(AA501&lt;=$D501,1))))))</f>
        <v>0</v>
      </c>
      <c r="AC501" s="200">
        <f>'Lab Results - U.S.'!$R$89</f>
        <v>0</v>
      </c>
      <c r="AD501" s="223">
        <f>(IF(AC501&gt;=$E501,0,IF(AC501=0,0,IF(AC501&lt;$C501,2,IF(AC501&gt;=$C501,1,IF(AC501&lt;=$D501,1))))))</f>
        <v>0</v>
      </c>
    </row>
    <row r="502" spans="1:30" ht="15" customHeight="1" x14ac:dyDescent="0.2">
      <c r="A502" s="676" t="s">
        <v>2599</v>
      </c>
      <c r="B502" s="541"/>
      <c r="C502" s="541"/>
      <c r="D502" s="541"/>
      <c r="E502" s="541"/>
      <c r="F502" s="541"/>
      <c r="G502" s="145"/>
      <c r="H502" s="145">
        <f>SUM(H493:H501)/(COUNT(H493:H501)*2)*100</f>
        <v>0</v>
      </c>
      <c r="I502" s="145"/>
      <c r="J502" s="145">
        <f>SUM(J493:J501)/(COUNT(J493:J501)*2)*100</f>
        <v>0</v>
      </c>
      <c r="K502" s="145"/>
      <c r="L502" s="145">
        <f>SUM(L493:L501)/(COUNT(L493:L501)*2)*100</f>
        <v>0</v>
      </c>
      <c r="M502" s="145"/>
      <c r="N502" s="145">
        <f>SUM(N493:N501)/(COUNT(N493:N501)*2)*100</f>
        <v>0</v>
      </c>
      <c r="O502" s="145"/>
      <c r="P502" s="145">
        <f>SUM(P493:P501)/(COUNT(P493:P501)*2)*100</f>
        <v>0</v>
      </c>
      <c r="Q502" s="145"/>
      <c r="R502" s="145">
        <f>SUM(R493:R501)/(COUNT(R493:R501)*2)*100</f>
        <v>0</v>
      </c>
      <c r="S502" s="145"/>
      <c r="T502" s="145">
        <f>SUM(T493:T501)/(COUNT(T493:T501)*2)*100</f>
        <v>0</v>
      </c>
      <c r="U502" s="145"/>
      <c r="V502" s="145">
        <f>SUM(V493:V501)/(COUNT(V493:V501)*2)*100</f>
        <v>0</v>
      </c>
      <c r="W502" s="145"/>
      <c r="X502" s="145">
        <f>SUM(X493:X501)/(COUNT(X493:X501)*2)*100</f>
        <v>0</v>
      </c>
      <c r="Y502" s="145"/>
      <c r="Z502" s="145">
        <f>SUM(Z493:Z501)/(COUNT(Z493:Z501)*2)*100</f>
        <v>0</v>
      </c>
      <c r="AA502" s="145"/>
      <c r="AB502" s="145">
        <f>SUM(AB493:AB501)/(COUNT(AB493:AB501)*2)*100</f>
        <v>0</v>
      </c>
      <c r="AC502" s="145"/>
      <c r="AD502" s="149">
        <f>SUM(AD493:AD501)/(COUNT(AD493:AD501)*2)*100</f>
        <v>0</v>
      </c>
    </row>
    <row r="503" spans="1:30" ht="15" customHeight="1" x14ac:dyDescent="0.2">
      <c r="A503" s="676" t="s">
        <v>2600</v>
      </c>
      <c r="B503" s="541"/>
      <c r="C503" s="541"/>
      <c r="D503" s="541"/>
      <c r="E503" s="541"/>
      <c r="F503" s="541"/>
      <c r="G503" s="145"/>
      <c r="H503" s="145">
        <f>SUMIF(H493:H501,1,H493:H501)/(COUNT(H493:H501)*1)*100</f>
        <v>0</v>
      </c>
      <c r="I503" s="145"/>
      <c r="J503" s="145">
        <f>SUMIF(J493:J501,1,J493:J501)/(COUNT(J493:J501)*1)*100</f>
        <v>0</v>
      </c>
      <c r="K503" s="145"/>
      <c r="L503" s="145">
        <f>SUMIF(L493:L501,1,L493:L501)/(COUNT(L493:L501)*1)*100</f>
        <v>0</v>
      </c>
      <c r="M503" s="145"/>
      <c r="N503" s="145">
        <f>SUMIF(N493:N501,1,N493:N501)/(COUNT(N493:N501)*1)*100</f>
        <v>0</v>
      </c>
      <c r="O503" s="145"/>
      <c r="P503" s="145">
        <f>SUMIF(P493:P501,1,P493:P501)/(COUNT(P493:P501)*1)*100</f>
        <v>0</v>
      </c>
      <c r="Q503" s="145"/>
      <c r="R503" s="145">
        <f>SUMIF(R493:R501,1,R493:R501)/(COUNT(R493:R501)*1)*100</f>
        <v>0</v>
      </c>
      <c r="S503" s="145"/>
      <c r="T503" s="145">
        <f>SUMIF(T493:T501,1,T493:T501)/(COUNT(T493:T501)*1)*100</f>
        <v>0</v>
      </c>
      <c r="U503" s="145"/>
      <c r="V503" s="145">
        <f>SUMIF(V493:V501,1,V493:V501)/(COUNT(V493:V501)*1)*100</f>
        <v>0</v>
      </c>
      <c r="W503" s="145"/>
      <c r="X503" s="145">
        <f>SUMIF(X493:X501,1,X493:X501)/(COUNT(X493:X501)*1)*100</f>
        <v>0</v>
      </c>
      <c r="Y503" s="145"/>
      <c r="Z503" s="145">
        <f>SUMIF(Z493:Z501,1,Z493:Z501)/(COUNT(Z493:Z501)*1)*100</f>
        <v>0</v>
      </c>
      <c r="AA503" s="145"/>
      <c r="AB503" s="145">
        <f>SUMIF(AB493:AB501,1,AB493:AB501)/(COUNT(AB493:AB501)*1)*100</f>
        <v>0</v>
      </c>
      <c r="AC503" s="145"/>
      <c r="AD503" s="149">
        <f>SUMIF(AD493:AD501,1,AD493:AD501)/(COUNT(AD493:AD501)*1)*100</f>
        <v>0</v>
      </c>
    </row>
    <row r="504" spans="1:30" ht="15" customHeight="1" x14ac:dyDescent="0.2">
      <c r="A504" s="676" t="s">
        <v>2601</v>
      </c>
      <c r="B504" s="541"/>
      <c r="C504" s="541"/>
      <c r="D504" s="541"/>
      <c r="E504" s="541"/>
      <c r="F504" s="541"/>
      <c r="G504" s="145"/>
      <c r="H504" s="145">
        <f>SUMIF(H493:H501,2,H493:H501)/(COUNT(H493:H501)*2)*100</f>
        <v>0</v>
      </c>
      <c r="I504" s="145"/>
      <c r="J504" s="145">
        <f>SUMIF(J493:J501,2,J493:J501)/(COUNT(J493:J501)*2)*100</f>
        <v>0</v>
      </c>
      <c r="K504" s="145"/>
      <c r="L504" s="145">
        <f>SUMIF(L493:L501,2,L493:L501)/(COUNT(L493:L501)*2)*100</f>
        <v>0</v>
      </c>
      <c r="M504" s="145"/>
      <c r="N504" s="145">
        <f>SUMIF(N493:N501,2,N493:N501)/(COUNT(N493:N501)*2)*100</f>
        <v>0</v>
      </c>
      <c r="O504" s="145"/>
      <c r="P504" s="145">
        <f>SUMIF(P493:P501,2,P493:P501)/(COUNT(P493:P501)*2)*100</f>
        <v>0</v>
      </c>
      <c r="Q504" s="145"/>
      <c r="R504" s="145">
        <f>SUMIF(R493:R501,2,R493:R501)/(COUNT(R493:R501)*2)*100</f>
        <v>0</v>
      </c>
      <c r="S504" s="145"/>
      <c r="T504" s="145">
        <f>SUMIF(T493:T501,2,T493:T501)/(COUNT(T493:T501)*2)*100</f>
        <v>0</v>
      </c>
      <c r="U504" s="145"/>
      <c r="V504" s="145">
        <f>SUMIF(V493:V501,2,V493:V501)/(COUNT(V493:V501)*2)*100</f>
        <v>0</v>
      </c>
      <c r="W504" s="145"/>
      <c r="X504" s="145">
        <f>SUMIF(X493:X501,2,X493:X501)/(COUNT(X493:X501)*2)*100</f>
        <v>0</v>
      </c>
      <c r="Y504" s="145"/>
      <c r="Z504" s="145">
        <f>SUMIF(Z493:Z501,2,Z493:Z501)/(COUNT(Z493:Z501)*2)*100</f>
        <v>0</v>
      </c>
      <c r="AA504" s="145"/>
      <c r="AB504" s="145">
        <f>SUMIF(AB493:AB501,2,AB493:AB501)/(COUNT(AB493:AB501)*2)*100</f>
        <v>0</v>
      </c>
      <c r="AC504" s="145"/>
      <c r="AD504" s="149">
        <f>SUMIF(AD493:AD501,2,AD493:AD501)/(COUNT(AD493:AD501)*2)*100</f>
        <v>0</v>
      </c>
    </row>
    <row r="505" spans="1:30" ht="15.75" customHeight="1" x14ac:dyDescent="0.2">
      <c r="A505" s="674" t="s">
        <v>2602</v>
      </c>
      <c r="B505" s="541"/>
      <c r="C505" s="541"/>
      <c r="D505" s="541"/>
      <c r="E505" s="541"/>
      <c r="F505" s="541"/>
      <c r="G505" s="541"/>
      <c r="H505" s="541"/>
      <c r="I505" s="541"/>
      <c r="J505" s="541"/>
      <c r="K505" s="541"/>
      <c r="L505" s="541"/>
      <c r="M505" s="541"/>
      <c r="N505" s="541"/>
      <c r="O505" s="541"/>
      <c r="P505" s="541"/>
      <c r="Q505" s="541"/>
      <c r="R505" s="541"/>
      <c r="S505" s="541"/>
      <c r="T505" s="541"/>
      <c r="U505" s="541"/>
      <c r="V505" s="541"/>
      <c r="W505" s="541"/>
      <c r="X505" s="541"/>
      <c r="Y505" s="541"/>
      <c r="Z505" s="541"/>
      <c r="AA505" s="541"/>
      <c r="AB505" s="541"/>
      <c r="AC505" s="541"/>
      <c r="AD505" s="635"/>
    </row>
    <row r="506" spans="1:30" ht="15.75" customHeight="1" x14ac:dyDescent="0.2">
      <c r="A506" s="222" t="s">
        <v>2603</v>
      </c>
      <c r="B506" s="198" t="s">
        <v>2604</v>
      </c>
      <c r="C506" s="199">
        <v>5</v>
      </c>
      <c r="D506" s="199">
        <v>52</v>
      </c>
      <c r="E506" s="199">
        <v>10</v>
      </c>
      <c r="F506" s="199">
        <v>26</v>
      </c>
      <c r="G506" s="200">
        <f>'Lab Results - U.S.'!G31</f>
        <v>0</v>
      </c>
      <c r="H506" s="200">
        <f>(IF(G506&gt;=$E506,0,IF(G506=0,0,IF(G506&lt;$C506,2,IF(G506&gt;=$C506,1,IF(G506&lt;=$D506,1))))))</f>
        <v>0</v>
      </c>
      <c r="I506" s="200">
        <f>'Lab Results - U.S.'!H31</f>
        <v>0</v>
      </c>
      <c r="J506" s="200">
        <f>(IF(I506&gt;=$E506,0,IF(I506=0,0,IF(I506&lt;$C506,2,IF(I506&gt;=$C506,1,IF(I506&lt;=$D506,1))))))</f>
        <v>0</v>
      </c>
      <c r="K506" s="200">
        <f>'Lab Results - U.S.'!I31</f>
        <v>0</v>
      </c>
      <c r="L506" s="200">
        <f>(IF(K506&gt;=$E506,0,IF(K506=0,0,IF(K506&lt;$C506,2,IF(K506&gt;=$C506,1,IF(K506&lt;=$D506,1))))))</f>
        <v>0</v>
      </c>
      <c r="M506" s="200">
        <f>'Lab Results - U.S.'!J31</f>
        <v>0</v>
      </c>
      <c r="N506" s="200">
        <f>(IF(M506&gt;=$E506,0,IF(M506=0,0,IF(M506&lt;$C506,2,IF(M506&gt;=$C506,1,IF(M506&lt;=$D506,1))))))</f>
        <v>0</v>
      </c>
      <c r="O506" s="200">
        <f>'Lab Results - U.S.'!K31</f>
        <v>0</v>
      </c>
      <c r="P506" s="200">
        <f>(IF(O506&gt;=$E506,0,IF(O506=0,0,IF(O506&lt;$C506,2,IF(O506&gt;=$C506,1,IF(O506&lt;=$D506,1))))))</f>
        <v>0</v>
      </c>
      <c r="Q506" s="200">
        <f>'Lab Results - U.S.'!L31</f>
        <v>0</v>
      </c>
      <c r="R506" s="200">
        <f>(IF(Q506&gt;=$E506,0,IF(Q506=0,0,IF(Q506&lt;$C506,2,IF(Q506&gt;=$C506,1,IF(Q506&lt;=$D506,1))))))</f>
        <v>0</v>
      </c>
      <c r="S506" s="200">
        <f>'Lab Results - U.S.'!M31</f>
        <v>0</v>
      </c>
      <c r="T506" s="200">
        <f>(IF(S506&gt;=$E506,0,IF(S506=0,0,IF(S506&lt;$C506,2,IF(S506&gt;=$C506,1,IF(S506&lt;=$D506,1))))))</f>
        <v>0</v>
      </c>
      <c r="U506" s="200">
        <f>'Lab Results - U.S.'!N31</f>
        <v>0</v>
      </c>
      <c r="V506" s="200">
        <f>(IF(U506&gt;=$E506,0,IF(U506=0,0,IF(U506&lt;$C506,2,IF(U506&gt;=$C506,1,IF(U506&lt;=$D506,1))))))</f>
        <v>0</v>
      </c>
      <c r="W506" s="200">
        <f>'Lab Results - U.S.'!O31</f>
        <v>0</v>
      </c>
      <c r="X506" s="200">
        <f>(IF(W506&gt;=$E506,0,IF(W506=0,0,IF(W506&lt;$C506,2,IF(W506&gt;=$C506,1,IF(W506&lt;=$D506,1))))))</f>
        <v>0</v>
      </c>
      <c r="Y506" s="200">
        <f>'Lab Results - U.S.'!P31</f>
        <v>0</v>
      </c>
      <c r="Z506" s="200">
        <f>(IF(Y506&gt;=$E506,0,IF(Y506=0,0,IF(Y506&lt;$C506,2,IF(Y506&gt;=$C506,1,IF(Y506&lt;=$D506,1))))))</f>
        <v>0</v>
      </c>
      <c r="AA506" s="200">
        <f>'Lab Results - U.S.'!Q31</f>
        <v>0</v>
      </c>
      <c r="AB506" s="200">
        <f>(IF(AA506&gt;=$E506,0,IF(AA506=0,0,IF(AA506&lt;$C506,2,IF(AA506&gt;=$C506,1,IF(AA506&lt;=$D506,1))))))</f>
        <v>0</v>
      </c>
      <c r="AC506" s="200">
        <f>'Lab Results - U.S.'!R31</f>
        <v>0</v>
      </c>
      <c r="AD506" s="223">
        <f>(IF(AC506&gt;=$E506,0,IF(AC506=0,0,IF(AC506&lt;$C506,2,IF(AC506&gt;=$C506,1,IF(AC506&lt;=$D506,1))))))</f>
        <v>0</v>
      </c>
    </row>
    <row r="507" spans="1:30" ht="16.5" customHeight="1" x14ac:dyDescent="0.2">
      <c r="A507" s="222" t="s">
        <v>2605</v>
      </c>
      <c r="B507" s="198" t="s">
        <v>2606</v>
      </c>
      <c r="C507" s="199">
        <v>1.3</v>
      </c>
      <c r="D507" s="199">
        <v>2.2999999999999998</v>
      </c>
      <c r="E507" s="199">
        <v>2</v>
      </c>
      <c r="F507" s="199">
        <v>2.5</v>
      </c>
      <c r="G507" s="200">
        <f>'Lab Results - U.S.'!G90</f>
        <v>0</v>
      </c>
      <c r="H507" s="200">
        <f>(IF(G507&gt;=$E507,0,IF(G507=0,0,IF(G507&lt;$C507,2,IF(G507&gt;=$C507,1,IF(G507&lt;=$D507,1))))))</f>
        <v>0</v>
      </c>
      <c r="I507" s="200">
        <f>'Lab Results - U.S.'!H90</f>
        <v>0</v>
      </c>
      <c r="J507" s="200">
        <f>(IF(I507&gt;=$E507,0,IF(I507=0,0,IF(I507&lt;$C507,2,IF(I507&gt;=$C507,1,IF(I507&lt;=$D507,1))))))</f>
        <v>0</v>
      </c>
      <c r="K507" s="200">
        <f>'Lab Results - U.S.'!I90</f>
        <v>0</v>
      </c>
      <c r="L507" s="200">
        <f>(IF(K507&gt;=$E507,0,IF(K507=0,0,IF(K507&lt;$C507,2,IF(K507&gt;=$C507,1,IF(K507&lt;=$D507,1))))))</f>
        <v>0</v>
      </c>
      <c r="M507" s="200">
        <f>'Lab Results - U.S.'!J90</f>
        <v>0</v>
      </c>
      <c r="N507" s="200">
        <f>(IF(M507&gt;=$E507,0,IF(M507=0,0,IF(M507&lt;$C507,2,IF(M507&gt;=$C507,1,IF(M507&lt;=$D507,1))))))</f>
        <v>0</v>
      </c>
      <c r="O507" s="200">
        <f>'Lab Results - U.S.'!K90</f>
        <v>0</v>
      </c>
      <c r="P507" s="200">
        <f>(IF(O507&gt;=$E507,0,IF(O507=0,0,IF(O507&lt;$C507,2,IF(O507&gt;=$C507,1,IF(O507&lt;=$D507,1))))))</f>
        <v>0</v>
      </c>
      <c r="Q507" s="200">
        <f>'Lab Results - U.S.'!L90</f>
        <v>0</v>
      </c>
      <c r="R507" s="200">
        <f>(IF(Q507&gt;=$E507,0,IF(Q507=0,0,IF(Q507&lt;$C507,2,IF(Q507&gt;=$C507,1,IF(Q507&lt;=$D507,1))))))</f>
        <v>0</v>
      </c>
      <c r="S507" s="200">
        <f>'Lab Results - U.S.'!M90</f>
        <v>0</v>
      </c>
      <c r="T507" s="200">
        <f>(IF(S507&gt;=$E507,0,IF(S507=0,0,IF(S507&lt;$C507,2,IF(S507&gt;=$C507,1,IF(S507&lt;=$D507,1))))))</f>
        <v>0</v>
      </c>
      <c r="U507" s="200">
        <f>'Lab Results - U.S.'!N90</f>
        <v>0</v>
      </c>
      <c r="V507" s="200">
        <f>(IF(U507&gt;=$E507,0,IF(U507=0,0,IF(U507&lt;$C507,2,IF(U507&gt;=$C507,1,IF(U507&lt;=$D507,1))))))</f>
        <v>0</v>
      </c>
      <c r="W507" s="200">
        <f>'Lab Results - U.S.'!O90</f>
        <v>0</v>
      </c>
      <c r="X507" s="200">
        <f>(IF(W507&gt;=$E507,0,IF(W507=0,0,IF(W507&lt;$C507,2,IF(W507&gt;=$C507,1,IF(W507&lt;=$D507,1))))))</f>
        <v>0</v>
      </c>
      <c r="Y507" s="200">
        <f>'Lab Results - U.S.'!P90</f>
        <v>0</v>
      </c>
      <c r="Z507" s="200">
        <f>(IF(Y507&gt;=$E507,0,IF(Y507=0,0,IF(Y507&lt;$C507,2,IF(Y507&gt;=$C507,1,IF(Y507&lt;=$D507,1))))))</f>
        <v>0</v>
      </c>
      <c r="AA507" s="200">
        <f>'Lab Results - U.S.'!Q90</f>
        <v>0</v>
      </c>
      <c r="AB507" s="200">
        <f>(IF(AA507&gt;=$E507,0,IF(AA507=0,0,IF(AA507&lt;$C507,2,IF(AA507&gt;=$C507,1,IF(AA507&lt;=$D507,1))))))</f>
        <v>0</v>
      </c>
      <c r="AC507" s="200">
        <f>'Lab Results - U.S.'!R90</f>
        <v>0</v>
      </c>
      <c r="AD507" s="223">
        <f>(IF(AC507&gt;=$E507,0,IF(AC507=0,0,IF(AC507&lt;$C507,2,IF(AC507&gt;=$C507,1,IF(AC507&lt;=$D507,1))))))</f>
        <v>0</v>
      </c>
    </row>
    <row r="508" spans="1:30" ht="15" customHeight="1" x14ac:dyDescent="0.2">
      <c r="A508" s="676" t="s">
        <v>2607</v>
      </c>
      <c r="B508" s="541"/>
      <c r="C508" s="541"/>
      <c r="D508" s="541"/>
      <c r="E508" s="541"/>
      <c r="F508" s="541"/>
      <c r="G508" s="145"/>
      <c r="H508" s="145">
        <f>SUM(H506:H507)/(COUNT(H506:H507)*2)*100</f>
        <v>0</v>
      </c>
      <c r="I508" s="145"/>
      <c r="J508" s="145">
        <f>SUM(J506:J507)/(COUNT(J506:J507)*2)*100</f>
        <v>0</v>
      </c>
      <c r="K508" s="145"/>
      <c r="L508" s="145">
        <f>SUM(L506:L507)/(COUNT(L506:L507)*2)*100</f>
        <v>0</v>
      </c>
      <c r="M508" s="145"/>
      <c r="N508" s="145">
        <f>SUM(N506:N507)/(COUNT(N506:N507)*2)*100</f>
        <v>0</v>
      </c>
      <c r="O508" s="145"/>
      <c r="P508" s="145">
        <f>SUM(P506:P507)/(COUNT(P506:P507)*2)*100</f>
        <v>0</v>
      </c>
      <c r="Q508" s="145"/>
      <c r="R508" s="145">
        <f>SUM(R506:R507)/(COUNT(R506:R507)*2)*100</f>
        <v>0</v>
      </c>
      <c r="S508" s="145"/>
      <c r="T508" s="145">
        <f>SUM(T506:T507)/(COUNT(T506:T507)*2)*100</f>
        <v>0</v>
      </c>
      <c r="U508" s="145"/>
      <c r="V508" s="145">
        <f>SUM(V506:V507)/(COUNT(V506:V507)*2)*100</f>
        <v>0</v>
      </c>
      <c r="W508" s="145"/>
      <c r="X508" s="145">
        <f>SUM(X506:X507)/(COUNT(X506:X507)*2)*100</f>
        <v>0</v>
      </c>
      <c r="Y508" s="145"/>
      <c r="Z508" s="145">
        <f>SUM(Z506:Z507)/(COUNT(Z506:Z507)*2)*100</f>
        <v>0</v>
      </c>
      <c r="AA508" s="145"/>
      <c r="AB508" s="145">
        <f>SUM(AB506:AB507)/(COUNT(AB506:AB507)*2)*100</f>
        <v>0</v>
      </c>
      <c r="AC508" s="145"/>
      <c r="AD508" s="149">
        <f>SUM(AD506:AD507)/(COUNT(AD506:AD507)*2)*100</f>
        <v>0</v>
      </c>
    </row>
    <row r="509" spans="1:30" ht="15" customHeight="1" x14ac:dyDescent="0.2">
      <c r="A509" s="676" t="s">
        <v>2608</v>
      </c>
      <c r="B509" s="541"/>
      <c r="C509" s="541"/>
      <c r="D509" s="541"/>
      <c r="E509" s="541"/>
      <c r="F509" s="541"/>
      <c r="G509" s="145"/>
      <c r="H509" s="145">
        <f>SUMIF(H506:H507,1,H506:H507)/(COUNT(H506:H507)*1)*100</f>
        <v>0</v>
      </c>
      <c r="I509" s="145"/>
      <c r="J509" s="145">
        <f>SUMIF(J506:J507,1,J506:J507)/(COUNT(J506:J507)*1)*100</f>
        <v>0</v>
      </c>
      <c r="K509" s="145"/>
      <c r="L509" s="145">
        <f>SUMIF(L506:L507,1,L506:L507)/(COUNT(L506:L507)*1)*100</f>
        <v>0</v>
      </c>
      <c r="M509" s="145"/>
      <c r="N509" s="145">
        <f>SUMIF(N506:N507,1,N506:N507)/(COUNT(N506:N507)*1)*100</f>
        <v>0</v>
      </c>
      <c r="O509" s="145"/>
      <c r="P509" s="145">
        <f>SUMIF(P506:P507,1,P506:P507)/(COUNT(P506:P507)*1)*100</f>
        <v>0</v>
      </c>
      <c r="Q509" s="145"/>
      <c r="R509" s="145">
        <f>SUMIF(R506:R507,1,R506:R507)/(COUNT(R506:R507)*1)*100</f>
        <v>0</v>
      </c>
      <c r="S509" s="145"/>
      <c r="T509" s="145">
        <f>SUMIF(T506:T507,1,T506:T507)/(COUNT(T506:T507)*1)*100</f>
        <v>0</v>
      </c>
      <c r="U509" s="145"/>
      <c r="V509" s="145">
        <f>SUMIF(V506:V507,1,V506:V507)/(COUNT(V506:V507)*1)*100</f>
        <v>0</v>
      </c>
      <c r="W509" s="145"/>
      <c r="X509" s="145">
        <f>SUMIF(X506:X507,1,X506:X507)/(COUNT(X506:X507)*1)*100</f>
        <v>0</v>
      </c>
      <c r="Y509" s="145"/>
      <c r="Z509" s="145">
        <f>SUMIF(Z506:Z507,1,Z506:Z507)/(COUNT(Z506:Z507)*1)*100</f>
        <v>0</v>
      </c>
      <c r="AA509" s="145"/>
      <c r="AB509" s="145">
        <f>SUMIF(AB506:AB507,1,AB506:AB507)/(COUNT(AB506:AB507)*1)*100</f>
        <v>0</v>
      </c>
      <c r="AC509" s="145"/>
      <c r="AD509" s="149">
        <f>SUMIF(AD506:AD507,1,AD506:AD507)/(COUNT(AD506:AD507)*1)*100</f>
        <v>0</v>
      </c>
    </row>
    <row r="510" spans="1:30" ht="15" customHeight="1" x14ac:dyDescent="0.2">
      <c r="A510" s="676" t="s">
        <v>2609</v>
      </c>
      <c r="B510" s="541"/>
      <c r="C510" s="541"/>
      <c r="D510" s="541"/>
      <c r="E510" s="541"/>
      <c r="F510" s="541"/>
      <c r="G510" s="145"/>
      <c r="H510" s="145">
        <f>SUMIF(H506:H507,2,H506:H507)/(COUNT(H506:H507)*2)*100</f>
        <v>0</v>
      </c>
      <c r="I510" s="145"/>
      <c r="J510" s="145">
        <f>SUMIF(J506:J507,2,J506:J507)/(COUNT(J506:J507)*2)*100</f>
        <v>0</v>
      </c>
      <c r="K510" s="145"/>
      <c r="L510" s="145">
        <f>SUMIF(L506:L507,2,L506:L507)/(COUNT(L506:L507)*2)*100</f>
        <v>0</v>
      </c>
      <c r="M510" s="145"/>
      <c r="N510" s="145">
        <f>SUMIF(N506:N507,2,N506:N507)/(COUNT(N506:N507)*2)*100</f>
        <v>0</v>
      </c>
      <c r="O510" s="145"/>
      <c r="P510" s="145">
        <f>SUMIF(P506:P507,2,P506:P507)/(COUNT(P506:P507)*2)*100</f>
        <v>0</v>
      </c>
      <c r="Q510" s="145"/>
      <c r="R510" s="145">
        <f>SUMIF(R506:R507,2,R506:R507)/(COUNT(R506:R507)*2)*100</f>
        <v>0</v>
      </c>
      <c r="S510" s="145"/>
      <c r="T510" s="145">
        <f>SUMIF(T506:T507,2,T506:T507)/(COUNT(T506:T507)*2)*100</f>
        <v>0</v>
      </c>
      <c r="U510" s="145"/>
      <c r="V510" s="145">
        <f>SUMIF(V506:V507,2,V506:V507)/(COUNT(V506:V507)*2)*100</f>
        <v>0</v>
      </c>
      <c r="W510" s="145"/>
      <c r="X510" s="145">
        <f>SUMIF(X506:X507,2,X506:X507)/(COUNT(X506:X507)*2)*100</f>
        <v>0</v>
      </c>
      <c r="Y510" s="145"/>
      <c r="Z510" s="145">
        <f>SUMIF(Z506:Z507,2,Z506:Z507)/(COUNT(Z506:Z507)*2)*100</f>
        <v>0</v>
      </c>
      <c r="AA510" s="145"/>
      <c r="AB510" s="145">
        <f>SUMIF(AB506:AB507,2,AB506:AB507)/(COUNT(AB506:AB507)*2)*100</f>
        <v>0</v>
      </c>
      <c r="AC510" s="145"/>
      <c r="AD510" s="149">
        <f>SUMIF(AD506:AD507,2,AD506:AD507)/(COUNT(AD506:AD507)*2)*100</f>
        <v>0</v>
      </c>
    </row>
    <row r="511" spans="1:30" ht="15.75" customHeight="1" x14ac:dyDescent="0.2">
      <c r="A511" s="674" t="s">
        <v>2610</v>
      </c>
      <c r="B511" s="541"/>
      <c r="C511" s="541"/>
      <c r="D511" s="541"/>
      <c r="E511" s="541"/>
      <c r="F511" s="541"/>
      <c r="G511" s="541"/>
      <c r="H511" s="541"/>
      <c r="I511" s="541"/>
      <c r="J511" s="541"/>
      <c r="K511" s="541"/>
      <c r="L511" s="541"/>
      <c r="M511" s="541"/>
      <c r="N511" s="541"/>
      <c r="O511" s="541"/>
      <c r="P511" s="541"/>
      <c r="Q511" s="541"/>
      <c r="R511" s="541"/>
      <c r="S511" s="541"/>
      <c r="T511" s="541"/>
      <c r="U511" s="541"/>
      <c r="V511" s="541"/>
      <c r="W511" s="541"/>
      <c r="X511" s="541"/>
      <c r="Y511" s="541"/>
      <c r="Z511" s="541"/>
      <c r="AA511" s="541"/>
      <c r="AB511" s="541"/>
      <c r="AC511" s="541"/>
      <c r="AD511" s="635"/>
    </row>
    <row r="512" spans="1:30" ht="15.75" customHeight="1" x14ac:dyDescent="0.2">
      <c r="A512" s="222" t="s">
        <v>2611</v>
      </c>
      <c r="B512" s="198" t="s">
        <v>2612</v>
      </c>
      <c r="C512" s="199">
        <v>1.8</v>
      </c>
      <c r="D512" s="199">
        <v>7</v>
      </c>
      <c r="E512" s="199">
        <v>3.2</v>
      </c>
      <c r="F512" s="199">
        <v>5.5</v>
      </c>
      <c r="G512" s="200">
        <f>'Lab Results - U.S.'!G9</f>
        <v>0</v>
      </c>
      <c r="H512" s="200">
        <f>(IF(G512&gt;=$E512,0,IF(G512=0,0,IF(G512&lt;$C512,2,IF(G512&gt;=$C512,1,IF(G512&lt;=$D512,1))))))</f>
        <v>0</v>
      </c>
      <c r="I512" s="200">
        <f>'Lab Results - U.S.'!H9</f>
        <v>0</v>
      </c>
      <c r="J512" s="200">
        <f>(IF(I512&gt;=$E512,0,IF(I512=0,0,IF(I512&lt;$C512,2,IF(I512&gt;=$C512,1,IF(I512&lt;=$D512,1))))))</f>
        <v>0</v>
      </c>
      <c r="K512" s="200">
        <f>'Lab Results - U.S.'!I9</f>
        <v>0</v>
      </c>
      <c r="L512" s="200">
        <f>(IF(K512&gt;=$E512,0,IF(K512=0,0,IF(K512&lt;$C512,2,IF(K512&gt;=$C512,1,IF(K512&lt;=$D512,1))))))</f>
        <v>0</v>
      </c>
      <c r="M512" s="200">
        <f>'Lab Results - U.S.'!J9</f>
        <v>0</v>
      </c>
      <c r="N512" s="200">
        <f>(IF(M512&gt;=$E512,0,IF(M512=0,0,IF(M512&lt;$C512,2,IF(M512&gt;=$C512,1,IF(M512&lt;=$D512,1))))))</f>
        <v>0</v>
      </c>
      <c r="O512" s="200">
        <f>'Lab Results - U.S.'!K9</f>
        <v>0</v>
      </c>
      <c r="P512" s="200">
        <f>(IF(O512&gt;=$E512,0,IF(O512=0,0,IF(O512&lt;$C512,2,IF(O512&gt;=$C512,1,IF(O512&lt;=$D512,1))))))</f>
        <v>0</v>
      </c>
      <c r="Q512" s="200">
        <f>'Lab Results - U.S.'!L9</f>
        <v>0</v>
      </c>
      <c r="R512" s="200">
        <f>(IF(Q512&gt;=$E512,0,IF(Q512=0,0,IF(Q512&lt;$C512,2,IF(Q512&gt;=$C512,1,IF(Q512&lt;=$D512,1))))))</f>
        <v>0</v>
      </c>
      <c r="S512" s="200">
        <f>'Lab Results - U.S.'!M9</f>
        <v>0</v>
      </c>
      <c r="T512" s="200">
        <f>(IF(S512&gt;=$E512,0,IF(S512=0,0,IF(S512&lt;$C512,2,IF(S512&gt;=$C512,1,IF(S512&lt;=$D512,1))))))</f>
        <v>0</v>
      </c>
      <c r="U512" s="200">
        <f>'Lab Results - U.S.'!N9</f>
        <v>0</v>
      </c>
      <c r="V512" s="200">
        <f>(IF(U512&gt;=$E512,0,IF(U512=0,0,IF(U512&lt;$C512,2,IF(U512&gt;=$C512,1,IF(U512&lt;=$D512,1))))))</f>
        <v>0</v>
      </c>
      <c r="W512" s="200">
        <f>'Lab Results - U.S.'!O9</f>
        <v>0</v>
      </c>
      <c r="X512" s="200">
        <f>(IF(W512&gt;=$E512,0,IF(W512=0,0,IF(W512&lt;$C512,2,IF(W512&gt;=$C512,1,IF(W512&lt;=$D512,1))))))</f>
        <v>0</v>
      </c>
      <c r="Y512" s="200">
        <f>'Lab Results - U.S.'!P9</f>
        <v>0</v>
      </c>
      <c r="Z512" s="200">
        <f>(IF(Y512&gt;=$E512,0,IF(Y512=0,0,IF(Y512&lt;$C512,2,IF(Y512&gt;=$C512,1,IF(Y512&lt;=$D512,1))))))</f>
        <v>0</v>
      </c>
      <c r="AA512" s="200">
        <f>'Lab Results - U.S.'!Q9</f>
        <v>0</v>
      </c>
      <c r="AB512" s="200">
        <f>(IF(AA512&gt;=$E512,0,IF(AA512=0,0,IF(AA512&lt;$C512,2,IF(AA512&gt;=$C512,1,IF(AA512&lt;=$D512,1))))))</f>
        <v>0</v>
      </c>
      <c r="AC512" s="200">
        <f>'Lab Results - U.S.'!R9</f>
        <v>0</v>
      </c>
      <c r="AD512" s="223">
        <f>(IF(AC512&gt;=$E512,0,IF(AC512=0,0,IF(AC512&lt;$C512,2,IF(AC512&gt;=$C512,1,IF(AC512&lt;=$D512,1))))))</f>
        <v>0</v>
      </c>
    </row>
    <row r="513" spans="1:30" ht="15.75" customHeight="1" x14ac:dyDescent="0.2">
      <c r="A513" s="222" t="s">
        <v>2613</v>
      </c>
      <c r="B513" s="198" t="s">
        <v>2614</v>
      </c>
      <c r="C513" s="199">
        <v>1.8</v>
      </c>
      <c r="D513" s="199">
        <v>7</v>
      </c>
      <c r="E513" s="199">
        <v>3.7</v>
      </c>
      <c r="F513" s="199">
        <v>6</v>
      </c>
      <c r="G513" s="200">
        <f>'Lab Results - U.S.'!$G$10</f>
        <v>0</v>
      </c>
      <c r="H513" s="200">
        <f>(IF(G513&gt;=$E513,0,IF(G513=0,0,IF(G513&lt;$C513,2,IF(G513&gt;=$C513,1,IF(G513&lt;=$D513,1))))))</f>
        <v>0</v>
      </c>
      <c r="I513" s="200">
        <f>'Lab Results - U.S.'!$H$10</f>
        <v>0</v>
      </c>
      <c r="J513" s="200">
        <f>(IF(I513&gt;=$E513,0,IF(I513=0,0,IF(I513&lt;$C513,2,IF(I513&gt;=$C513,1,IF(I513&lt;=$D513,1))))))</f>
        <v>0</v>
      </c>
      <c r="K513" s="200">
        <f>'Lab Results - U.S.'!$I$10</f>
        <v>0</v>
      </c>
      <c r="L513" s="200">
        <f>(IF(K513&gt;=$E513,0,IF(K513=0,0,IF(K513&lt;$C513,2,IF(K513&gt;=$C513,1,IF(K513&lt;=$D513,1))))))</f>
        <v>0</v>
      </c>
      <c r="M513" s="200">
        <f>'Lab Results - U.S.'!$J$10</f>
        <v>0</v>
      </c>
      <c r="N513" s="200">
        <f>(IF(M513&gt;=$E513,0,IF(M513=0,0,IF(M513&lt;$C513,2,IF(M513&gt;=$C513,1,IF(M513&lt;=$D513,1))))))</f>
        <v>0</v>
      </c>
      <c r="O513" s="200">
        <f>'Lab Results - U.S.'!$K$10</f>
        <v>0</v>
      </c>
      <c r="P513" s="200">
        <f>(IF(O513&gt;=$E513,0,IF(O513=0,0,IF(O513&lt;$C513,2,IF(O513&gt;=$C513,1,IF(O513&lt;=$D513,1))))))</f>
        <v>0</v>
      </c>
      <c r="Q513" s="200">
        <f>'Lab Results - U.S.'!$L$10</f>
        <v>0</v>
      </c>
      <c r="R513" s="200">
        <f>(IF(Q513&gt;=$E513,0,IF(Q513=0,0,IF(Q513&lt;$C513,2,IF(Q513&gt;=$C513,1,IF(Q513&lt;=$D513,1))))))</f>
        <v>0</v>
      </c>
      <c r="S513" s="200">
        <f>'Lab Results - U.S.'!$M$10</f>
        <v>0</v>
      </c>
      <c r="T513" s="200">
        <f>(IF(S513&gt;=$E513,0,IF(S513=0,0,IF(S513&lt;$C513,2,IF(S513&gt;=$C513,1,IF(S513&lt;=$D513,1))))))</f>
        <v>0</v>
      </c>
      <c r="U513" s="200">
        <f>'Lab Results - U.S.'!$N$10</f>
        <v>0</v>
      </c>
      <c r="V513" s="200">
        <f>(IF(U513&gt;=$E513,0,IF(U513=0,0,IF(U513&lt;$C513,2,IF(U513&gt;=$C513,1,IF(U513&lt;=$D513,1))))))</f>
        <v>0</v>
      </c>
      <c r="W513" s="200">
        <f>'Lab Results - U.S.'!$O$10</f>
        <v>0</v>
      </c>
      <c r="X513" s="200">
        <f>(IF(W513&gt;=$E513,0,IF(W513=0,0,IF(W513&lt;$C513,2,IF(W513&gt;=$C513,1,IF(W513&lt;=$D513,1))))))</f>
        <v>0</v>
      </c>
      <c r="Y513" s="200">
        <f>'Lab Results - U.S.'!$P$10</f>
        <v>0</v>
      </c>
      <c r="Z513" s="200">
        <f>(IF(Y513&gt;=$E513,0,IF(Y513=0,0,IF(Y513&lt;$C513,2,IF(Y513&gt;=$C513,1,IF(Y513&lt;=$D513,1))))))</f>
        <v>0</v>
      </c>
      <c r="AA513" s="200">
        <f>'Lab Results - U.S.'!$Q$10</f>
        <v>0</v>
      </c>
      <c r="AB513" s="200">
        <f>(IF(AA513&gt;=$E513,0,IF(AA513=0,0,IF(AA513&lt;$C513,2,IF(AA513&gt;=$C513,1,IF(AA513&lt;=$D513,1))))))</f>
        <v>0</v>
      </c>
      <c r="AC513" s="200">
        <f>'Lab Results - U.S.'!$R$10</f>
        <v>0</v>
      </c>
      <c r="AD513" s="228">
        <f>(IF(AC513&gt;=$E513,0,IF(AC513=0,0,IF(AC513&lt;$C513,2,IF(AC513&gt;=$C513,1,IF(AC513&lt;=$D513,1))))))</f>
        <v>0</v>
      </c>
    </row>
    <row r="514" spans="1:30" ht="16.5" customHeight="1" x14ac:dyDescent="0.2">
      <c r="A514" s="226" t="s">
        <v>2615</v>
      </c>
      <c r="B514" s="204" t="s">
        <v>2616</v>
      </c>
      <c r="C514" s="205">
        <v>40</v>
      </c>
      <c r="D514" s="205">
        <v>180</v>
      </c>
      <c r="E514" s="205">
        <v>85</v>
      </c>
      <c r="F514" s="205">
        <v>130</v>
      </c>
      <c r="G514" s="206">
        <f>'Lab Results - U.S.'!G32</f>
        <v>0</v>
      </c>
      <c r="H514" s="207">
        <f>(IF(AND(G514&gt;=$E514,G514&lt;=$F514),0,IF(G514=0,0,IF(G514&lt;$C514,0,IF(G514&gt;$D514,2,IF(G514&gt;=$C514,1,IF(G514&lt;=$D514,1)))))))</f>
        <v>0</v>
      </c>
      <c r="I514" s="206">
        <f>'Lab Results - U.S.'!H32</f>
        <v>0</v>
      </c>
      <c r="J514" s="207">
        <f>(IF(AND(I514&gt;=$E514,I514&lt;=$F514),0,IF(I514=0,0,IF(I514&lt;$C514,0,IF(I514&gt;$D514,2,IF(I514&gt;=$C514,1,IF(I514&lt;=$D514,1)))))))</f>
        <v>0</v>
      </c>
      <c r="K514" s="206">
        <f>'Lab Results - U.S.'!I32</f>
        <v>0</v>
      </c>
      <c r="L514" s="207">
        <f>(IF(AND(K514&gt;=$E514,K514&lt;=$F514),0,IF(K514=0,0,IF(K514&lt;$C514,0,IF(K514&gt;$D514,2,IF(K514&gt;=$C514,1,IF(K514&lt;=$D514,1)))))))</f>
        <v>0</v>
      </c>
      <c r="M514" s="206">
        <f>'Lab Results - U.S.'!J32</f>
        <v>0</v>
      </c>
      <c r="N514" s="207">
        <f>(IF(AND(M514&gt;=$E514,M514&lt;=$F514),0,IF(M514=0,0,IF(M514&lt;$C514,0,IF(M514&gt;$D514,2,IF(M514&gt;=$C514,1,IF(M514&lt;=$D514,1)))))))</f>
        <v>0</v>
      </c>
      <c r="O514" s="206">
        <f>'Lab Results - U.S.'!K32</f>
        <v>0</v>
      </c>
      <c r="P514" s="207">
        <f>(IF(AND(O514&gt;=$E514,O514&lt;=$F514),0,IF(O514=0,0,IF(O514&lt;$C514,0,IF(O514&gt;$D514,2,IF(O514&gt;=$C514,1,IF(O514&lt;=$D514,1)))))))</f>
        <v>0</v>
      </c>
      <c r="Q514" s="206">
        <f>'Lab Results - U.S.'!L32</f>
        <v>0</v>
      </c>
      <c r="R514" s="207">
        <f>(IF(AND(Q514&gt;=$E514,Q514&lt;=$F514),0,IF(Q514=0,0,IF(Q514&lt;$C514,0,IF(Q514&gt;$D514,2,IF(Q514&gt;=$C514,1,IF(Q514&lt;=$D514,1)))))))</f>
        <v>0</v>
      </c>
      <c r="S514" s="206">
        <f>'Lab Results - U.S.'!M32</f>
        <v>0</v>
      </c>
      <c r="T514" s="207">
        <f>(IF(AND(S514&gt;=$E514,S514&lt;=$F514),0,IF(S514=0,0,IF(S514&lt;$C514,0,IF(S514&gt;$D514,2,IF(S514&gt;=$C514,1,IF(S514&lt;=$D514,1)))))))</f>
        <v>0</v>
      </c>
      <c r="U514" s="206">
        <f>'Lab Results - U.S.'!N32</f>
        <v>0</v>
      </c>
      <c r="V514" s="207">
        <f>(IF(AND(U514&gt;=$E514,U514&lt;=$F514),0,IF(U514=0,0,IF(U514&lt;$C514,0,IF(U514&gt;$D514,2,IF(U514&gt;=$C514,1,IF(U514&lt;=$D514,1)))))))</f>
        <v>0</v>
      </c>
      <c r="W514" s="206">
        <f>'Lab Results - U.S.'!O32</f>
        <v>0</v>
      </c>
      <c r="X514" s="207">
        <f>(IF(AND(W514&gt;=$E514,W514&lt;=$F514),0,IF(W514=0,0,IF(W514&lt;$C514,0,IF(W514&gt;$D514,2,IF(W514&gt;=$C514,1,IF(W514&lt;=$D514,1)))))))</f>
        <v>0</v>
      </c>
      <c r="Y514" s="206">
        <f>'Lab Results - U.S.'!P32</f>
        <v>0</v>
      </c>
      <c r="Z514" s="207">
        <f>(IF(AND(Y514&gt;=$E514,Y514&lt;=$F514),0,IF(Y514=0,0,IF(Y514&lt;$C514,0,IF(Y514&gt;$D514,2,IF(Y514&gt;=$C514,1,IF(Y514&lt;=$D514,1)))))))</f>
        <v>0</v>
      </c>
      <c r="AA514" s="206">
        <f>'Lab Results - U.S.'!Q32</f>
        <v>0</v>
      </c>
      <c r="AB514" s="207">
        <f>(IF(AND(AA514&gt;=$E514,AA514&lt;=$F514),0,IF(AA514=0,0,IF(AA514&lt;$C514,0,IF(AA514&gt;$D514,2,IF(AA514&gt;=$C514,1,IF(AA514&lt;=$D514,1)))))))</f>
        <v>0</v>
      </c>
      <c r="AC514" s="206">
        <f>'Lab Results - U.S.'!R32</f>
        <v>0</v>
      </c>
      <c r="AD514" s="227">
        <f>(IF(AND(AC514&gt;=$E514,AC514&lt;=$F514),0,IF(AC514=0,0,IF(AC514&lt;$C514,0,IF(AC514&gt;$D514,2,IF(AC514&gt;=$C514,1,IF(AC514&lt;=$D514,1)))))))</f>
        <v>0</v>
      </c>
    </row>
    <row r="515" spans="1:30" ht="15" customHeight="1" x14ac:dyDescent="0.2">
      <c r="A515" s="676" t="s">
        <v>2617</v>
      </c>
      <c r="B515" s="541"/>
      <c r="C515" s="541"/>
      <c r="D515" s="541"/>
      <c r="E515" s="541"/>
      <c r="F515" s="541"/>
      <c r="G515" s="145"/>
      <c r="H515" s="145">
        <f>SUM(H512:H514)/(COUNT(H512:H514)*2)*100</f>
        <v>0</v>
      </c>
      <c r="I515" s="145"/>
      <c r="J515" s="145">
        <f>SUM(J512:J514)/(COUNT(J512:J514)*2)*100</f>
        <v>0</v>
      </c>
      <c r="K515" s="145"/>
      <c r="L515" s="145">
        <f>SUM(L512:L514)/(COUNT(L512:L514)*2)*100</f>
        <v>0</v>
      </c>
      <c r="M515" s="145"/>
      <c r="N515" s="145">
        <f>SUM(N512:N514)/(COUNT(N512:N514)*2)*100</f>
        <v>0</v>
      </c>
      <c r="O515" s="145"/>
      <c r="P515" s="145">
        <f>SUM(P512:P514)/(COUNT(P512:P514)*2)*100</f>
        <v>0</v>
      </c>
      <c r="Q515" s="145"/>
      <c r="R515" s="145">
        <f>SUM(R512:R514)/(COUNT(R512:R514)*2)*100</f>
        <v>0</v>
      </c>
      <c r="S515" s="145"/>
      <c r="T515" s="145">
        <f>SUM(T512:T514)/(COUNT(T512:T514)*2)*100</f>
        <v>0</v>
      </c>
      <c r="U515" s="145"/>
      <c r="V515" s="145">
        <f>SUM(V512:V514)/(COUNT(V512:V514)*2)*100</f>
        <v>0</v>
      </c>
      <c r="W515" s="145"/>
      <c r="X515" s="145">
        <f>SUM(X512:X514)/(COUNT(X512:X514)*2)*100</f>
        <v>0</v>
      </c>
      <c r="Y515" s="145"/>
      <c r="Z515" s="145">
        <f>SUM(Z512:Z514)/(COUNT(Z512:Z514)*2)*100</f>
        <v>0</v>
      </c>
      <c r="AA515" s="145"/>
      <c r="AB515" s="145">
        <f>SUM(AB512:AB514)/(COUNT(AB512:AB514)*2)*100</f>
        <v>0</v>
      </c>
      <c r="AC515" s="145"/>
      <c r="AD515" s="149">
        <f>SUM(AD512:AD514)/(COUNT(AD512:AD514)*2)*100</f>
        <v>0</v>
      </c>
    </row>
    <row r="516" spans="1:30" ht="15" customHeight="1" x14ac:dyDescent="0.2">
      <c r="A516" s="676" t="s">
        <v>2618</v>
      </c>
      <c r="B516" s="541"/>
      <c r="C516" s="541"/>
      <c r="D516" s="541"/>
      <c r="E516" s="541"/>
      <c r="F516" s="541"/>
      <c r="G516" s="145"/>
      <c r="H516" s="145">
        <f>SUMIF(H512:H514,1,H512:HH514)/(COUNT(H512:H514)*1)*100</f>
        <v>0</v>
      </c>
      <c r="I516" s="145"/>
      <c r="J516" s="145">
        <f>SUMIF(J512:J514,1,J512:HJ514)/(COUNT(J512:J514)*1)*100</f>
        <v>0</v>
      </c>
      <c r="K516" s="145"/>
      <c r="L516" s="145">
        <f>SUMIF(L512:L514,1,L512:HL514)/(COUNT(L512:L514)*1)*100</f>
        <v>0</v>
      </c>
      <c r="M516" s="145"/>
      <c r="N516" s="145">
        <f>SUMIF(N512:N514,1,N512:HN514)/(COUNT(N512:N514)*1)*100</f>
        <v>0</v>
      </c>
      <c r="O516" s="145"/>
      <c r="P516" s="145">
        <f>SUMIF(P512:P514,1,P512:HP514)/(COUNT(P512:P514)*1)*100</f>
        <v>0</v>
      </c>
      <c r="Q516" s="145"/>
      <c r="R516" s="145">
        <f>SUMIF(R512:R514,1,R512:HR514)/(COUNT(R512:R514)*1)*100</f>
        <v>0</v>
      </c>
      <c r="S516" s="145"/>
      <c r="T516" s="145">
        <f>SUMIF(T512:T514,1,T512:HT514)/(COUNT(T512:T514)*1)*100</f>
        <v>0</v>
      </c>
      <c r="U516" s="145"/>
      <c r="V516" s="145">
        <f>SUMIF(V512:V514,1,V512:HV514)/(COUNT(V512:V514)*1)*100</f>
        <v>0</v>
      </c>
      <c r="W516" s="145"/>
      <c r="X516" s="145">
        <f>SUMIF(X512:X514,1,X512:HX514)/(COUNT(X512:X514)*1)*100</f>
        <v>0</v>
      </c>
      <c r="Y516" s="145"/>
      <c r="Z516" s="145">
        <f>SUMIF(Z512:Z514,1,Z512:HZ514)/(COUNT(Z512:Z514)*1)*100</f>
        <v>0</v>
      </c>
      <c r="AA516" s="145"/>
      <c r="AB516" s="145">
        <f>SUMIF(AB512:AB514,1,AB512:IB514)/(COUNT(AB512:AB514)*1)*100</f>
        <v>0</v>
      </c>
      <c r="AC516" s="145"/>
      <c r="AD516" s="149">
        <f>SUMIF(AD512:AD514,1,AD512:ID514)/(COUNT(AD512:AD514)*1)*100</f>
        <v>0</v>
      </c>
    </row>
    <row r="517" spans="1:30" ht="15" customHeight="1" x14ac:dyDescent="0.2">
      <c r="A517" s="676" t="s">
        <v>2619</v>
      </c>
      <c r="B517" s="541"/>
      <c r="C517" s="541"/>
      <c r="D517" s="541"/>
      <c r="E517" s="541"/>
      <c r="F517" s="541"/>
      <c r="G517" s="145"/>
      <c r="H517" s="145">
        <f>SUMIF(H512:H514,2,H512:H514)/(COUNT(H512:H514)*2)*100</f>
        <v>0</v>
      </c>
      <c r="I517" s="145"/>
      <c r="J517" s="145">
        <f>SUMIF(J512:J514,2,J512:J514)/(COUNT(J512:J514)*2)*100</f>
        <v>0</v>
      </c>
      <c r="K517" s="145"/>
      <c r="L517" s="145">
        <f>SUMIF(L512:L514,2,L512:L514)/(COUNT(L512:L514)*2)*100</f>
        <v>0</v>
      </c>
      <c r="M517" s="145"/>
      <c r="N517" s="145">
        <f>SUMIF(N512:N514,2,N512:N514)/(COUNT(N512:N514)*2)*100</f>
        <v>0</v>
      </c>
      <c r="O517" s="145"/>
      <c r="P517" s="145">
        <f>SUMIF(P512:P514,2,P512:P514)/(COUNT(P512:P514)*2)*100</f>
        <v>0</v>
      </c>
      <c r="Q517" s="145"/>
      <c r="R517" s="145">
        <f>SUMIF(R512:R514,2,R512:R514)/(COUNT(R512:R514)*2)*100</f>
        <v>0</v>
      </c>
      <c r="S517" s="145"/>
      <c r="T517" s="145">
        <f>SUMIF(T512:T514,2,T512:T514)/(COUNT(T512:T514)*2)*100</f>
        <v>0</v>
      </c>
      <c r="U517" s="145"/>
      <c r="V517" s="145">
        <f>SUMIF(V512:V514,2,V512:V514)/(COUNT(V512:V514)*2)*100</f>
        <v>0</v>
      </c>
      <c r="W517" s="145"/>
      <c r="X517" s="145">
        <f>SUMIF(X512:X514,2,X512:X514)/(COUNT(X512:X514)*2)*100</f>
        <v>0</v>
      </c>
      <c r="Y517" s="145"/>
      <c r="Z517" s="145">
        <f>SUMIF(Z512:Z514,2,Z512:Z514)/(COUNT(Z512:Z514)*2)*100</f>
        <v>0</v>
      </c>
      <c r="AA517" s="145"/>
      <c r="AB517" s="145">
        <f>SUMIF(AB512:AB514,2,AB512:AB514)/(COUNT(AB512:AB514)*2)*100</f>
        <v>0</v>
      </c>
      <c r="AC517" s="145"/>
      <c r="AD517" s="149">
        <f>SUMIF(AD512:AD514,2,AD512:AD514)/(COUNT(AD512:AD514)*2)*100</f>
        <v>0</v>
      </c>
    </row>
    <row r="518" spans="1:30" ht="15.75" customHeight="1" x14ac:dyDescent="0.2">
      <c r="A518" s="674" t="s">
        <v>2620</v>
      </c>
      <c r="B518" s="541"/>
      <c r="C518" s="541"/>
      <c r="D518" s="541"/>
      <c r="E518" s="541"/>
      <c r="F518" s="541"/>
      <c r="G518" s="541"/>
      <c r="H518" s="541"/>
      <c r="I518" s="541"/>
      <c r="J518" s="541"/>
      <c r="K518" s="541"/>
      <c r="L518" s="541"/>
      <c r="M518" s="541"/>
      <c r="N518" s="541"/>
      <c r="O518" s="541"/>
      <c r="P518" s="541"/>
      <c r="Q518" s="541"/>
      <c r="R518" s="541"/>
      <c r="S518" s="541"/>
      <c r="T518" s="541"/>
      <c r="U518" s="541"/>
      <c r="V518" s="541"/>
      <c r="W518" s="541"/>
      <c r="X518" s="541"/>
      <c r="Y518" s="541"/>
      <c r="Z518" s="541"/>
      <c r="AA518" s="541"/>
      <c r="AB518" s="541"/>
      <c r="AC518" s="541"/>
      <c r="AD518" s="635"/>
    </row>
    <row r="519" spans="1:30" ht="16.5" customHeight="1" x14ac:dyDescent="0.2">
      <c r="A519" s="222" t="s">
        <v>2621</v>
      </c>
      <c r="B519" s="198" t="s">
        <v>2622</v>
      </c>
      <c r="C519" s="199">
        <v>2.2999999999999998</v>
      </c>
      <c r="D519" s="199">
        <v>4.8</v>
      </c>
      <c r="E519" s="199">
        <v>3.5</v>
      </c>
      <c r="F519" s="199">
        <v>4</v>
      </c>
      <c r="G519" s="200">
        <f>'Lab Results - U.S.'!G21</f>
        <v>0</v>
      </c>
      <c r="H519" s="200">
        <f>(IF(G519&gt;=$E519,0,IF(G519=0,0,IF(G519&lt;$C519,2,IF(G519&gt;=$C519,1,IF(G519&lt;=$D519,1))))))</f>
        <v>0</v>
      </c>
      <c r="I519" s="200">
        <f>'Lab Results - U.S.'!H21</f>
        <v>0</v>
      </c>
      <c r="J519" s="200">
        <f>(IF(I519&gt;=$E519,0,IF(I519=0,0,IF(I519&lt;$C519,2,IF(I519&gt;=$C519,1,IF(I519&lt;=$D519,1))))))</f>
        <v>0</v>
      </c>
      <c r="K519" s="200">
        <f>'Lab Results - U.S.'!I21</f>
        <v>0</v>
      </c>
      <c r="L519" s="200">
        <f>(IF(K519&gt;=$E519,0,IF(K519=0,0,IF(K519&lt;$C519,2,IF(K519&gt;=$C519,1,IF(K519&lt;=$D519,1))))))</f>
        <v>0</v>
      </c>
      <c r="M519" s="200">
        <f>'Lab Results - U.S.'!J21</f>
        <v>0</v>
      </c>
      <c r="N519" s="200">
        <f>(IF(M519&gt;=$E519,0,IF(M519=0,0,IF(M519&lt;$C519,2,IF(M519&gt;=$C519,1,IF(M519&lt;=$D519,1))))))</f>
        <v>0</v>
      </c>
      <c r="O519" s="200">
        <f>'Lab Results - U.S.'!K21</f>
        <v>0</v>
      </c>
      <c r="P519" s="200">
        <f>(IF(O519&gt;=$E519,0,IF(O519=0,0,IF(O519&lt;$C519,2,IF(O519&gt;=$C519,1,IF(O519&lt;=$D519,1))))))</f>
        <v>0</v>
      </c>
      <c r="Q519" s="200">
        <f>'Lab Results - U.S.'!L21</f>
        <v>0</v>
      </c>
      <c r="R519" s="200">
        <f>(IF(Q519&gt;=$E519,0,IF(Q519=0,0,IF(Q519&lt;$C519,2,IF(Q519&gt;=$C519,1,IF(Q519&lt;=$D519,1))))))</f>
        <v>0</v>
      </c>
      <c r="S519" s="200">
        <f>'Lab Results - U.S.'!M21</f>
        <v>0</v>
      </c>
      <c r="T519" s="200">
        <f>(IF(S519&gt;=$E519,0,IF(S519=0,0,IF(S519&lt;$C519,2,IF(S519&gt;=$C519,1,IF(S519&lt;=$D519,1))))))</f>
        <v>0</v>
      </c>
      <c r="U519" s="200">
        <f>'Lab Results - U.S.'!N21</f>
        <v>0</v>
      </c>
      <c r="V519" s="200">
        <f>(IF(U519&gt;=$E519,0,IF(U519=0,0,IF(U519&lt;$C519,2,IF(U519&gt;=$C519,1,IF(U519&lt;=$D519,1))))))</f>
        <v>0</v>
      </c>
      <c r="W519" s="200">
        <f>'Lab Results - U.S.'!O21</f>
        <v>0</v>
      </c>
      <c r="X519" s="200">
        <f>(IF(W519&gt;=$E519,0,IF(W519=0,0,IF(W519&lt;$C519,2,IF(W519&gt;=$C519,1,IF(W519&lt;=$D519,1))))))</f>
        <v>0</v>
      </c>
      <c r="Y519" s="200">
        <f>'Lab Results - U.S.'!P21</f>
        <v>0</v>
      </c>
      <c r="Z519" s="200">
        <f>(IF(Y519&gt;=$E519,0,IF(Y519=0,0,IF(Y519&lt;$C519,2,IF(Y519&gt;=$C519,1,IF(Y519&lt;=$D519,1))))))</f>
        <v>0</v>
      </c>
      <c r="AA519" s="200">
        <f>'Lab Results - U.S.'!Q21</f>
        <v>0</v>
      </c>
      <c r="AB519" s="200">
        <f>(IF(AA519&gt;=$E519,0,IF(AA519=0,0,IF(AA519&lt;$C519,2,IF(AA519&gt;=$C519,1,IF(AA519&lt;=$D519,1))))))</f>
        <v>0</v>
      </c>
      <c r="AC519" s="200">
        <f>'Lab Results - U.S.'!R21</f>
        <v>0</v>
      </c>
      <c r="AD519" s="223">
        <f>(IF(AC519&gt;=$E519,0,IF(AC519=0,0,IF(AC519&lt;$C519,2,IF(AC519&gt;=$C519,1,IF(AC519&lt;=$D519,1))))))</f>
        <v>0</v>
      </c>
    </row>
    <row r="520" spans="1:30" ht="15" customHeight="1" x14ac:dyDescent="0.2">
      <c r="A520" s="676" t="s">
        <v>2623</v>
      </c>
      <c r="B520" s="541"/>
      <c r="C520" s="541"/>
      <c r="D520" s="541"/>
      <c r="E520" s="541"/>
      <c r="F520" s="541"/>
      <c r="G520" s="145"/>
      <c r="H520" s="145">
        <f>SUM(H519)/(COUNT(H519)*2)*100</f>
        <v>0</v>
      </c>
      <c r="I520" s="145"/>
      <c r="J520" s="145">
        <f>SUM(J519)/(COUNT(J519)*2)*100</f>
        <v>0</v>
      </c>
      <c r="K520" s="145"/>
      <c r="L520" s="145">
        <f>SUM(L519)/(COUNT(L519)*2)*100</f>
        <v>0</v>
      </c>
      <c r="M520" s="145"/>
      <c r="N520" s="145">
        <f>SUM(N519)/(COUNT(N519)*2)*100</f>
        <v>0</v>
      </c>
      <c r="O520" s="145"/>
      <c r="P520" s="145">
        <f>SUM(P519)/(COUNT(P519)*2)*100</f>
        <v>0</v>
      </c>
      <c r="Q520" s="145"/>
      <c r="R520" s="145">
        <f>SUM(R519)/(COUNT(R519)*2)*100</f>
        <v>0</v>
      </c>
      <c r="S520" s="145"/>
      <c r="T520" s="145">
        <f>SUM(T519)/(COUNT(T519)*2)*100</f>
        <v>0</v>
      </c>
      <c r="U520" s="145"/>
      <c r="V520" s="145">
        <f>SUM(V519)/(COUNT(V519)*2)*100</f>
        <v>0</v>
      </c>
      <c r="W520" s="145"/>
      <c r="X520" s="145">
        <f>SUM(X519)/(COUNT(X519)*2)*100</f>
        <v>0</v>
      </c>
      <c r="Y520" s="145"/>
      <c r="Z520" s="145">
        <f>SUM(Z519)/(COUNT(Z519)*2)*100</f>
        <v>0</v>
      </c>
      <c r="AA520" s="145"/>
      <c r="AB520" s="145">
        <f>SUM(AB519)/(COUNT(AB519)*2)*100</f>
        <v>0</v>
      </c>
      <c r="AC520" s="145"/>
      <c r="AD520" s="149">
        <f>SUM(AD519)/(COUNT(AD519)*2)*100</f>
        <v>0</v>
      </c>
    </row>
    <row r="521" spans="1:30" ht="15" customHeight="1" x14ac:dyDescent="0.2">
      <c r="A521" s="676" t="s">
        <v>2624</v>
      </c>
      <c r="B521" s="541"/>
      <c r="C521" s="541"/>
      <c r="D521" s="541"/>
      <c r="E521" s="541"/>
      <c r="F521" s="541"/>
      <c r="G521" s="145"/>
      <c r="H521" s="145">
        <f>SUMIF(H519,1,H519)/(COUNT(H519)*1)*100</f>
        <v>0</v>
      </c>
      <c r="I521" s="145"/>
      <c r="J521" s="145">
        <f>SUMIF(J519,1,J519)/(COUNT(J519)*1)*100</f>
        <v>0</v>
      </c>
      <c r="K521" s="145"/>
      <c r="L521" s="145">
        <f>SUMIF(L519,1,L519)/(COUNT(L519)*1)*100</f>
        <v>0</v>
      </c>
      <c r="M521" s="145"/>
      <c r="N521" s="145">
        <f>SUMIF(N519,1,N519)/(COUNT(N519)*1)*100</f>
        <v>0</v>
      </c>
      <c r="O521" s="145"/>
      <c r="P521" s="145">
        <f>SUMIF(P519,1,P519)/(COUNT(P519)*1)*100</f>
        <v>0</v>
      </c>
      <c r="Q521" s="145"/>
      <c r="R521" s="145">
        <f>SUMIF(R519,1,R519)/(COUNT(R519)*1)*100</f>
        <v>0</v>
      </c>
      <c r="S521" s="145"/>
      <c r="T521" s="145">
        <f>SUMIF(T519,1,T519)/(COUNT(T519)*1)*100</f>
        <v>0</v>
      </c>
      <c r="U521" s="145"/>
      <c r="V521" s="145">
        <f>SUMIF(V519,1,V519)/(COUNT(V519)*1)*100</f>
        <v>0</v>
      </c>
      <c r="W521" s="145"/>
      <c r="X521" s="145">
        <f>SUMIF(X519,1,X519)/(COUNT(X519)*1)*100</f>
        <v>0</v>
      </c>
      <c r="Y521" s="145"/>
      <c r="Z521" s="145">
        <f>SUMIF(Z519,1,Z519)/(COUNT(Z519)*1)*100</f>
        <v>0</v>
      </c>
      <c r="AA521" s="145"/>
      <c r="AB521" s="145">
        <f>SUMIF(AB519,1,AB519)/(COUNT(AB519)*1)*100</f>
        <v>0</v>
      </c>
      <c r="AC521" s="145"/>
      <c r="AD521" s="149">
        <f>SUMIF(AD519,1,AD519)/(COUNT(AD519)*1)*100</f>
        <v>0</v>
      </c>
    </row>
    <row r="522" spans="1:30" ht="15" customHeight="1" x14ac:dyDescent="0.2">
      <c r="A522" s="676" t="s">
        <v>2625</v>
      </c>
      <c r="B522" s="541"/>
      <c r="C522" s="541"/>
      <c r="D522" s="541"/>
      <c r="E522" s="541"/>
      <c r="F522" s="541"/>
      <c r="G522" s="145"/>
      <c r="H522" s="145">
        <f>SUMIF(H519,2,H519)/(COUNT(H519)*2)*100</f>
        <v>0</v>
      </c>
      <c r="I522" s="145"/>
      <c r="J522" s="145">
        <f>SUMIF(J519,2,J519)/(COUNT(J519)*2)*100</f>
        <v>0</v>
      </c>
      <c r="K522" s="145"/>
      <c r="L522" s="145">
        <f>SUMIF(L519,2,L519)/(COUNT(L519)*2)*100</f>
        <v>0</v>
      </c>
      <c r="M522" s="145"/>
      <c r="N522" s="145">
        <f>SUMIF(N519,2,N519)/(COUNT(N519)*2)*100</f>
        <v>0</v>
      </c>
      <c r="O522" s="145"/>
      <c r="P522" s="145">
        <f>SUMIF(P519,2,P519)/(COUNT(P519)*2)*100</f>
        <v>0</v>
      </c>
      <c r="Q522" s="145"/>
      <c r="R522" s="145">
        <f>SUMIF(R519,2,R519)/(COUNT(R519)*2)*100</f>
        <v>0</v>
      </c>
      <c r="S522" s="145"/>
      <c r="T522" s="145">
        <f>SUMIF(T519,2,T519)/(COUNT(T519)*2)*100</f>
        <v>0</v>
      </c>
      <c r="U522" s="145"/>
      <c r="V522" s="145">
        <f>SUMIF(V519,2,V519)/(COUNT(V519)*2)*100</f>
        <v>0</v>
      </c>
      <c r="W522" s="145"/>
      <c r="X522" s="145">
        <f>SUMIF(X519,2,X519)/(COUNT(X519)*2)*100</f>
        <v>0</v>
      </c>
      <c r="Y522" s="145"/>
      <c r="Z522" s="145">
        <f>SUMIF(Z519,2,Z519)/(COUNT(Z519)*2)*100</f>
        <v>0</v>
      </c>
      <c r="AA522" s="145"/>
      <c r="AB522" s="145">
        <f>SUMIF(AB519,2,AB519)/(COUNT(AB519)*2)*100</f>
        <v>0</v>
      </c>
      <c r="AC522" s="145"/>
      <c r="AD522" s="149">
        <f>SUMIF(AD519,2,AD519)/(COUNT(AD519)*2)*100</f>
        <v>0</v>
      </c>
    </row>
    <row r="523" spans="1:30" ht="15.75" customHeight="1" x14ac:dyDescent="0.2">
      <c r="A523" s="674" t="s">
        <v>2626</v>
      </c>
      <c r="B523" s="541"/>
      <c r="C523" s="541"/>
      <c r="D523" s="541"/>
      <c r="E523" s="541"/>
      <c r="F523" s="541"/>
      <c r="G523" s="541"/>
      <c r="H523" s="541"/>
      <c r="I523" s="541"/>
      <c r="J523" s="541"/>
      <c r="K523" s="541"/>
      <c r="L523" s="541"/>
      <c r="M523" s="541"/>
      <c r="N523" s="541"/>
      <c r="O523" s="541"/>
      <c r="P523" s="541"/>
      <c r="Q523" s="541"/>
      <c r="R523" s="541"/>
      <c r="S523" s="541"/>
      <c r="T523" s="541"/>
      <c r="U523" s="541"/>
      <c r="V523" s="541"/>
      <c r="W523" s="541"/>
      <c r="X523" s="541"/>
      <c r="Y523" s="541"/>
      <c r="Z523" s="541"/>
      <c r="AA523" s="541"/>
      <c r="AB523" s="541"/>
      <c r="AC523" s="541"/>
      <c r="AD523" s="635"/>
    </row>
    <row r="524" spans="1:30" ht="16.5" customHeight="1" x14ac:dyDescent="0.2">
      <c r="A524" s="222" t="s">
        <v>2627</v>
      </c>
      <c r="B524" s="198" t="s">
        <v>2628</v>
      </c>
      <c r="C524" s="199">
        <v>3.5</v>
      </c>
      <c r="D524" s="199">
        <v>5.5</v>
      </c>
      <c r="E524" s="199">
        <v>4</v>
      </c>
      <c r="F524" s="199">
        <v>4.5</v>
      </c>
      <c r="G524" s="200">
        <f>'Lab Results - U.S.'!G17</f>
        <v>0</v>
      </c>
      <c r="H524" s="200">
        <f>(IF(G524&gt;=$E524,0,IF(G524=0,0,IF(G524&lt;$C524,2,IF(G524&gt;=$C524,1,IF(G524&lt;=$D524,1))))))</f>
        <v>0</v>
      </c>
      <c r="I524" s="200">
        <f>'Lab Results - U.S.'!H17</f>
        <v>0</v>
      </c>
      <c r="J524" s="200">
        <f>(IF(I524&gt;=$E524,0,IF(I524=0,0,IF(I524&lt;$C524,2,IF(I524&gt;=$C524,1,IF(I524&lt;=$D524,1))))))</f>
        <v>0</v>
      </c>
      <c r="K524" s="200">
        <f>'Lab Results - U.S.'!I17</f>
        <v>0</v>
      </c>
      <c r="L524" s="200">
        <f>(IF(K524&gt;=$E524,0,IF(K524=0,0,IF(K524&lt;$C524,2,IF(K524&gt;=$C524,1,IF(K524&lt;=$D524,1))))))</f>
        <v>0</v>
      </c>
      <c r="M524" s="200">
        <f>'Lab Results - U.S.'!J17</f>
        <v>0</v>
      </c>
      <c r="N524" s="200">
        <f>(IF(M524&gt;=$E524,0,IF(M524=0,0,IF(M524&lt;$C524,2,IF(M524&gt;=$C524,1,IF(M524&lt;=$D524,1))))))</f>
        <v>0</v>
      </c>
      <c r="O524" s="200">
        <f>'Lab Results - U.S.'!K17</f>
        <v>0</v>
      </c>
      <c r="P524" s="200">
        <f>(IF(O524&gt;=$E524,0,IF(O524=0,0,IF(O524&lt;$C524,2,IF(O524&gt;=$C524,1,IF(O524&lt;=$D524,1))))))</f>
        <v>0</v>
      </c>
      <c r="Q524" s="200">
        <f>'Lab Results - U.S.'!L17</f>
        <v>0</v>
      </c>
      <c r="R524" s="200">
        <f>(IF(Q524&gt;=$E524,0,IF(Q524=0,0,IF(Q524&lt;$C524,2,IF(Q524&gt;=$C524,1,IF(Q524&lt;=$D524,1))))))</f>
        <v>0</v>
      </c>
      <c r="S524" s="200">
        <f>'Lab Results - U.S.'!M17</f>
        <v>0</v>
      </c>
      <c r="T524" s="200">
        <f>(IF(S524&gt;=$E524,0,IF(S524=0,0,IF(S524&lt;$C524,2,IF(S524&gt;=$C524,1,IF(S524&lt;=$D524,1))))))</f>
        <v>0</v>
      </c>
      <c r="U524" s="200">
        <f>'Lab Results - U.S.'!N17</f>
        <v>0</v>
      </c>
      <c r="V524" s="200">
        <f>(IF(U524&gt;=$E524,0,IF(U524=0,0,IF(U524&lt;$C524,2,IF(U524&gt;=$C524,1,IF(U524&lt;=$D524,1))))))</f>
        <v>0</v>
      </c>
      <c r="W524" s="200">
        <f>'Lab Results - U.S.'!O17</f>
        <v>0</v>
      </c>
      <c r="X524" s="200">
        <f>(IF(W524&gt;=$E524,0,IF(W524=0,0,IF(W524&lt;$C524,2,IF(W524&gt;=$C524,1,IF(W524&lt;=$D524,1))))))</f>
        <v>0</v>
      </c>
      <c r="Y524" s="200">
        <f>'Lab Results - U.S.'!P17</f>
        <v>0</v>
      </c>
      <c r="Z524" s="200">
        <f>(IF(Y524&gt;=$E524,0,IF(Y524=0,0,IF(Y524&lt;$C524,2,IF(Y524&gt;=$C524,1,IF(Y524&lt;=$D524,1))))))</f>
        <v>0</v>
      </c>
      <c r="AA524" s="200">
        <f>'Lab Results - U.S.'!Q17</f>
        <v>0</v>
      </c>
      <c r="AB524" s="200">
        <f>(IF(AA524&gt;=$E524,0,IF(AA524=0,0,IF(AA524&lt;$C524,2,IF(AA524&gt;=$C524,1,IF(AA524&lt;=$D524,1))))))</f>
        <v>0</v>
      </c>
      <c r="AC524" s="200">
        <f>'Lab Results - U.S.'!R17</f>
        <v>0</v>
      </c>
      <c r="AD524" s="223">
        <f>(IF(AC524&gt;=$E524,0,IF(AC524=0,0,IF(AC524&lt;$C524,2,IF(AC524&gt;=$C524,1,IF(AC524&lt;=$D524,1))))))</f>
        <v>0</v>
      </c>
    </row>
    <row r="525" spans="1:30" ht="15" customHeight="1" x14ac:dyDescent="0.2">
      <c r="A525" s="676" t="s">
        <v>2629</v>
      </c>
      <c r="B525" s="541"/>
      <c r="C525" s="541"/>
      <c r="D525" s="541"/>
      <c r="E525" s="541"/>
      <c r="F525" s="541"/>
      <c r="G525" s="145"/>
      <c r="H525" s="145">
        <f>SUM(H524)/(COUNT(H524)*2)*100</f>
        <v>0</v>
      </c>
      <c r="I525" s="145"/>
      <c r="J525" s="145">
        <f>SUM(J524)/(COUNT(J524)*2)*100</f>
        <v>0</v>
      </c>
      <c r="K525" s="145"/>
      <c r="L525" s="145">
        <f>SUM(L524)/(COUNT(L524)*2)*100</f>
        <v>0</v>
      </c>
      <c r="M525" s="145"/>
      <c r="N525" s="145">
        <f>SUM(N524)/(COUNT(N524)*2)*100</f>
        <v>0</v>
      </c>
      <c r="O525" s="145"/>
      <c r="P525" s="145">
        <f>SUM(P524)/(COUNT(P524)*2)*100</f>
        <v>0</v>
      </c>
      <c r="Q525" s="145"/>
      <c r="R525" s="145">
        <f>SUM(R524)/(COUNT(R524)*2)*100</f>
        <v>0</v>
      </c>
      <c r="S525" s="145"/>
      <c r="T525" s="145">
        <f>SUM(T524)/(COUNT(T524)*2)*100</f>
        <v>0</v>
      </c>
      <c r="U525" s="145"/>
      <c r="V525" s="145">
        <f>SUM(V524)/(COUNT(V524)*2)*100</f>
        <v>0</v>
      </c>
      <c r="W525" s="145"/>
      <c r="X525" s="145">
        <f>SUM(X524)/(COUNT(X524)*2)*100</f>
        <v>0</v>
      </c>
      <c r="Y525" s="145"/>
      <c r="Z525" s="145">
        <f>SUM(Z524)/(COUNT(Z524)*2)*100</f>
        <v>0</v>
      </c>
      <c r="AA525" s="145"/>
      <c r="AB525" s="145">
        <f>SUM(AB524)/(COUNT(AB524)*2)*100</f>
        <v>0</v>
      </c>
      <c r="AC525" s="145"/>
      <c r="AD525" s="149">
        <f>SUM(AD524)/(COUNT(AD524)*2)*100</f>
        <v>0</v>
      </c>
    </row>
    <row r="526" spans="1:30" ht="15" customHeight="1" x14ac:dyDescent="0.2">
      <c r="A526" s="676" t="s">
        <v>2630</v>
      </c>
      <c r="B526" s="541"/>
      <c r="C526" s="541"/>
      <c r="D526" s="541"/>
      <c r="E526" s="541"/>
      <c r="F526" s="541"/>
      <c r="G526" s="145"/>
      <c r="H526" s="145">
        <f>SUMIF(H524,1,H524)/(COUNT(H524)*1)*100</f>
        <v>0</v>
      </c>
      <c r="I526" s="145"/>
      <c r="J526" s="145">
        <f>SUMIF(J524,1,J524)/(COUNT(J524)*1)*100</f>
        <v>0</v>
      </c>
      <c r="K526" s="145"/>
      <c r="L526" s="145">
        <f>SUMIF(L524,1,L524)/(COUNT(L524)*1)*100</f>
        <v>0</v>
      </c>
      <c r="M526" s="145"/>
      <c r="N526" s="145">
        <f>SUMIF(N524,1,N524)/(COUNT(N524)*1)*100</f>
        <v>0</v>
      </c>
      <c r="O526" s="145"/>
      <c r="P526" s="145">
        <f>SUMIF(P524,1,P524)/(COUNT(P524)*1)*100</f>
        <v>0</v>
      </c>
      <c r="Q526" s="145"/>
      <c r="R526" s="145">
        <f>SUMIF(R524,1,R524)/(COUNT(R524)*1)*100</f>
        <v>0</v>
      </c>
      <c r="S526" s="145"/>
      <c r="T526" s="145">
        <f>SUMIF(T524,1,T524)/(COUNT(T524)*1)*100</f>
        <v>0</v>
      </c>
      <c r="U526" s="145"/>
      <c r="V526" s="145">
        <f>SUMIF(V524,1,V524)/(COUNT(V524)*1)*100</f>
        <v>0</v>
      </c>
      <c r="W526" s="145"/>
      <c r="X526" s="145">
        <f>SUMIF(X524,1,X524)/(COUNT(X524)*1)*100</f>
        <v>0</v>
      </c>
      <c r="Y526" s="145"/>
      <c r="Z526" s="145">
        <f>SUMIF(Z524,1,Z524)/(COUNT(Z524)*1)*100</f>
        <v>0</v>
      </c>
      <c r="AA526" s="145"/>
      <c r="AB526" s="145">
        <f>SUMIF(AB524,1,AB524)/(COUNT(AB524)*1)*100</f>
        <v>0</v>
      </c>
      <c r="AC526" s="145"/>
      <c r="AD526" s="149">
        <f>SUMIF(AD524,1,AD524)/(COUNT(AD524)*1)*100</f>
        <v>0</v>
      </c>
    </row>
    <row r="527" spans="1:30" ht="15" customHeight="1" x14ac:dyDescent="0.2">
      <c r="A527" s="676" t="s">
        <v>2631</v>
      </c>
      <c r="B527" s="541"/>
      <c r="C527" s="541"/>
      <c r="D527" s="541"/>
      <c r="E527" s="541"/>
      <c r="F527" s="541"/>
      <c r="G527" s="145"/>
      <c r="H527" s="145">
        <f>SUMIF(H524,2,H524)/(COUNT(H524)*2)*100</f>
        <v>0</v>
      </c>
      <c r="I527" s="145"/>
      <c r="J527" s="145">
        <f>SUMIF(J524,2,J524)/(COUNT(J524)*2)*100</f>
        <v>0</v>
      </c>
      <c r="K527" s="145"/>
      <c r="L527" s="145">
        <f>SUMIF(L524,2,L524)/(COUNT(L524)*2)*100</f>
        <v>0</v>
      </c>
      <c r="M527" s="145"/>
      <c r="N527" s="145">
        <f>SUMIF(N524,2,N524)/(COUNT(N524)*2)*100</f>
        <v>0</v>
      </c>
      <c r="O527" s="145"/>
      <c r="P527" s="145">
        <f>SUMIF(P524,2,P524)/(COUNT(P524)*2)*100</f>
        <v>0</v>
      </c>
      <c r="Q527" s="145"/>
      <c r="R527" s="145">
        <f>SUMIF(R524,2,R524)/(COUNT(R524)*2)*100</f>
        <v>0</v>
      </c>
      <c r="S527" s="145"/>
      <c r="T527" s="145">
        <f>SUMIF(T524,2,T524)/(COUNT(T524)*2)*100</f>
        <v>0</v>
      </c>
      <c r="U527" s="145"/>
      <c r="V527" s="145">
        <f>SUMIF(V524,2,V524)/(COUNT(V524)*2)*100</f>
        <v>0</v>
      </c>
      <c r="W527" s="145"/>
      <c r="X527" s="145">
        <f>SUMIF(X524,2,X524)/(COUNT(X524)*2)*100</f>
        <v>0</v>
      </c>
      <c r="Y527" s="145"/>
      <c r="Z527" s="145">
        <f>SUMIF(Z524,2,Z524)/(COUNT(Z524)*2)*100</f>
        <v>0</v>
      </c>
      <c r="AA527" s="145"/>
      <c r="AB527" s="145">
        <f>SUMIF(AB524,2,AB524)/(COUNT(AB524)*2)*100</f>
        <v>0</v>
      </c>
      <c r="AC527" s="145"/>
      <c r="AD527" s="149">
        <f>SUMIF(AD524,2,AD524)/(COUNT(AD524)*2)*100</f>
        <v>0</v>
      </c>
    </row>
    <row r="528" spans="1:30" ht="15.75" customHeight="1" x14ac:dyDescent="0.2">
      <c r="A528" s="674" t="s">
        <v>2632</v>
      </c>
      <c r="B528" s="541"/>
      <c r="C528" s="541"/>
      <c r="D528" s="541"/>
      <c r="E528" s="541"/>
      <c r="F528" s="541"/>
      <c r="G528" s="541"/>
      <c r="H528" s="541"/>
      <c r="I528" s="541"/>
      <c r="J528" s="541"/>
      <c r="K528" s="541"/>
      <c r="L528" s="541"/>
      <c r="M528" s="541"/>
      <c r="N528" s="541"/>
      <c r="O528" s="541"/>
      <c r="P528" s="541"/>
      <c r="Q528" s="541"/>
      <c r="R528" s="541"/>
      <c r="S528" s="541"/>
      <c r="T528" s="541"/>
      <c r="U528" s="541"/>
      <c r="V528" s="541"/>
      <c r="W528" s="541"/>
      <c r="X528" s="541"/>
      <c r="Y528" s="541"/>
      <c r="Z528" s="541"/>
      <c r="AA528" s="541"/>
      <c r="AB528" s="541"/>
      <c r="AC528" s="541"/>
      <c r="AD528" s="635"/>
    </row>
    <row r="529" spans="1:30" ht="15.75" customHeight="1" x14ac:dyDescent="0.2">
      <c r="A529" s="222" t="s">
        <v>2633</v>
      </c>
      <c r="B529" s="198" t="s">
        <v>2634</v>
      </c>
      <c r="C529" s="199">
        <v>4.5</v>
      </c>
      <c r="D529" s="199">
        <v>12.5</v>
      </c>
      <c r="E529" s="199">
        <v>6</v>
      </c>
      <c r="F529" s="199">
        <v>12</v>
      </c>
      <c r="G529" s="200">
        <f>'Lab Results - U.S.'!G40</f>
        <v>0</v>
      </c>
      <c r="H529" s="200">
        <f>(IF(G529&gt;=$E529,0,IF(G529=0,0,IF(G529&lt;$C529,2,IF(G529&gt;=$C529,1,IF(G529&lt;=$D529,1))))))</f>
        <v>0</v>
      </c>
      <c r="I529" s="200">
        <f>'Lab Results - U.S.'!H40</f>
        <v>0</v>
      </c>
      <c r="J529" s="200">
        <f>(IF(I529&gt;=$E529,0,IF(I529=0,0,IF(I529&lt;$C529,2,IF(I529&gt;=$C529,1,IF(I529&lt;=$D529,1))))))</f>
        <v>0</v>
      </c>
      <c r="K529" s="200">
        <f>'Lab Results - U.S.'!I40</f>
        <v>0</v>
      </c>
      <c r="L529" s="200">
        <f>(IF(K529&gt;=$E529,0,IF(K529=0,0,IF(K529&lt;$C529,2,IF(K529&gt;=$C529,1,IF(K529&lt;=$D529,1))))))</f>
        <v>0</v>
      </c>
      <c r="M529" s="200">
        <f>'Lab Results - U.S.'!J40</f>
        <v>0</v>
      </c>
      <c r="N529" s="200">
        <f>(IF(M529&gt;=$E529,0,IF(M529=0,0,IF(M529&lt;$C529,2,IF(M529&gt;=$C529,1,IF(M529&lt;=$D529,1))))))</f>
        <v>0</v>
      </c>
      <c r="O529" s="200">
        <f>'Lab Results - U.S.'!K40</f>
        <v>0</v>
      </c>
      <c r="P529" s="200">
        <f>(IF(O529&gt;=$E529,0,IF(O529=0,0,IF(O529&lt;$C529,2,IF(O529&gt;=$C529,1,IF(O529&lt;=$D529,1))))))</f>
        <v>0</v>
      </c>
      <c r="Q529" s="200">
        <f>'Lab Results - U.S.'!L40</f>
        <v>0</v>
      </c>
      <c r="R529" s="200">
        <f>(IF(Q529&gt;=$E529,0,IF(Q529=0,0,IF(Q529&lt;$C529,2,IF(Q529&gt;=$C529,1,IF(Q529&lt;=$D529,1))))))</f>
        <v>0</v>
      </c>
      <c r="S529" s="200">
        <f>'Lab Results - U.S.'!M40</f>
        <v>0</v>
      </c>
      <c r="T529" s="200">
        <f>(IF(S529&gt;=$E529,0,IF(S529=0,0,IF(S529&lt;$C529,2,IF(S529&gt;=$C529,1,IF(S529&lt;=$D529,1))))))</f>
        <v>0</v>
      </c>
      <c r="U529" s="200">
        <f>'Lab Results - U.S.'!N40</f>
        <v>0</v>
      </c>
      <c r="V529" s="200">
        <f>(IF(U529&gt;=$E529,0,IF(U529=0,0,IF(U529&lt;$C529,2,IF(U529&gt;=$C529,1,IF(U529&lt;=$D529,1))))))</f>
        <v>0</v>
      </c>
      <c r="W529" s="200">
        <f>'Lab Results - U.S.'!O40</f>
        <v>0</v>
      </c>
      <c r="X529" s="200">
        <f>(IF(W529&gt;=$E529,0,IF(W529=0,0,IF(W529&lt;$C529,2,IF(W529&gt;=$C529,1,IF(W529&lt;=$D529,1))))))</f>
        <v>0</v>
      </c>
      <c r="Y529" s="200">
        <f>'Lab Results - U.S.'!P40</f>
        <v>0</v>
      </c>
      <c r="Z529" s="200">
        <f>(IF(Y529&gt;=$E529,0,IF(Y529=0,0,IF(Y529&lt;$C529,2,IF(Y529&gt;=$C529,1,IF(Y529&lt;=$D529,1))))))</f>
        <v>0</v>
      </c>
      <c r="AA529" s="200">
        <f>'Lab Results - U.S.'!Q40</f>
        <v>0</v>
      </c>
      <c r="AB529" s="200">
        <f>(IF(AA529&gt;=$E529,0,IF(AA529=0,0,IF(AA529&lt;$C529,2,IF(AA529&gt;=$C529,1,IF(AA529&lt;=$D529,1))))))</f>
        <v>0</v>
      </c>
      <c r="AC529" s="200">
        <f>'Lab Results - U.S.'!R40</f>
        <v>0</v>
      </c>
      <c r="AD529" s="223">
        <f>(IF(AC529&gt;=$E529,0,IF(AC529=0,0,IF(AC529&lt;$C529,2,IF(AC529&gt;=$C529,1,IF(AC529&lt;=$D529,1))))))</f>
        <v>0</v>
      </c>
    </row>
    <row r="530" spans="1:30" ht="15.75" customHeight="1" x14ac:dyDescent="0.2">
      <c r="A530" s="222" t="s">
        <v>2635</v>
      </c>
      <c r="B530" s="198" t="s">
        <v>2636</v>
      </c>
      <c r="C530" s="199">
        <v>27</v>
      </c>
      <c r="D530" s="199">
        <v>37</v>
      </c>
      <c r="E530" s="199">
        <v>28</v>
      </c>
      <c r="F530" s="199">
        <v>38</v>
      </c>
      <c r="G530" s="200">
        <f>'Lab Results - U.S.'!G41</f>
        <v>0</v>
      </c>
      <c r="H530" s="200">
        <f>(IF(G530&gt;=$E530,0,IF(G530=0,0,IF(G530&lt;$C530,2,IF(G530&gt;=$C530,1,IF(G530&lt;=$D530,1))))))</f>
        <v>0</v>
      </c>
      <c r="I530" s="200">
        <f>'Lab Results - U.S.'!H41</f>
        <v>0</v>
      </c>
      <c r="J530" s="200">
        <f>(IF(I530&gt;=$E530,0,IF(I530=0,0,IF(I530&lt;$C530,2,IF(I530&gt;=$C530,1,IF(I530&lt;=$D530,1))))))</f>
        <v>0</v>
      </c>
      <c r="K530" s="200">
        <f>'Lab Results - U.S.'!I41</f>
        <v>0</v>
      </c>
      <c r="L530" s="200">
        <f>(IF(K530&gt;=$E530,0,IF(K530=0,0,IF(K530&lt;$C530,2,IF(K530&gt;=$C530,1,IF(K530&lt;=$D530,1))))))</f>
        <v>0</v>
      </c>
      <c r="M530" s="200">
        <f>'Lab Results - U.S.'!J41</f>
        <v>0</v>
      </c>
      <c r="N530" s="200">
        <f>(IF(M530&gt;=$E530,0,IF(M530=0,0,IF(M530&lt;$C530,2,IF(M530&gt;=$C530,1,IF(M530&lt;=$D530,1))))))</f>
        <v>0</v>
      </c>
      <c r="O530" s="200">
        <f>'Lab Results - U.S.'!K41</f>
        <v>0</v>
      </c>
      <c r="P530" s="200">
        <f>(IF(O530&gt;=$E530,0,IF(O530=0,0,IF(O530&lt;$C530,2,IF(O530&gt;=$C530,1,IF(O530&lt;=$D530,1))))))</f>
        <v>0</v>
      </c>
      <c r="Q530" s="200">
        <f>'Lab Results - U.S.'!L41</f>
        <v>0</v>
      </c>
      <c r="R530" s="200">
        <f>(IF(Q530&gt;=$E530,0,IF(Q530=0,0,IF(Q530&lt;$C530,2,IF(Q530&gt;=$C530,1,IF(Q530&lt;=$D530,1))))))</f>
        <v>0</v>
      </c>
      <c r="S530" s="200">
        <f>'Lab Results - U.S.'!M41</f>
        <v>0</v>
      </c>
      <c r="T530" s="200">
        <f>(IF(S530&gt;=$E530,0,IF(S530=0,0,IF(S530&lt;$C530,2,IF(S530&gt;=$C530,1,IF(S530&lt;=$D530,1))))))</f>
        <v>0</v>
      </c>
      <c r="U530" s="200">
        <f>'Lab Results - U.S.'!N41</f>
        <v>0</v>
      </c>
      <c r="V530" s="200">
        <f>(IF(U530&gt;=$E530,0,IF(U530=0,0,IF(U530&lt;$C530,2,IF(U530&gt;=$C530,1,IF(U530&lt;=$D530,1))))))</f>
        <v>0</v>
      </c>
      <c r="W530" s="200">
        <f>'Lab Results - U.S.'!O41</f>
        <v>0</v>
      </c>
      <c r="X530" s="200">
        <f>(IF(W530&gt;=$E530,0,IF(W530=0,0,IF(W530&lt;$C530,2,IF(W530&gt;=$C530,1,IF(W530&lt;=$D530,1))))))</f>
        <v>0</v>
      </c>
      <c r="Y530" s="200">
        <f>'Lab Results - U.S.'!P41</f>
        <v>0</v>
      </c>
      <c r="Z530" s="200">
        <f>(IF(Y530&gt;=$E530,0,IF(Y530=0,0,IF(Y530&lt;$C530,2,IF(Y530&gt;=$C530,1,IF(Y530&lt;=$D530,1))))))</f>
        <v>0</v>
      </c>
      <c r="AA530" s="200">
        <f>'Lab Results - U.S.'!Q41</f>
        <v>0</v>
      </c>
      <c r="AB530" s="200">
        <f>(IF(AA530&gt;=$E530,0,IF(AA530=0,0,IF(AA530&lt;$C530,2,IF(AA530&gt;=$C530,1,IF(AA530&lt;=$D530,1))))))</f>
        <v>0</v>
      </c>
      <c r="AC530" s="200">
        <f>'Lab Results - U.S.'!R41</f>
        <v>0</v>
      </c>
      <c r="AD530" s="223">
        <f>(IF(AC530&gt;=$E530,0,IF(AC530=0,0,IF(AC530&lt;$C530,2,IF(AC530&gt;=$C530,1,IF(AC530&lt;=$D530,1))))))</f>
        <v>0</v>
      </c>
    </row>
    <row r="531" spans="1:30" ht="15.75" customHeight="1" x14ac:dyDescent="0.2">
      <c r="A531" s="222" t="s">
        <v>2637</v>
      </c>
      <c r="B531" s="198" t="s">
        <v>2638</v>
      </c>
      <c r="C531" s="199">
        <v>100</v>
      </c>
      <c r="D531" s="199">
        <v>180</v>
      </c>
      <c r="E531" s="199">
        <v>100</v>
      </c>
      <c r="F531" s="199">
        <v>180</v>
      </c>
      <c r="G531" s="200">
        <f>'Lab Results - U.S.'!G43</f>
        <v>0</v>
      </c>
      <c r="H531" s="200">
        <f>(IF(G531&gt;=$E531,0,IF(G531=0,0,IF(G531&lt;$C531,2,IF(G531&gt;=$C531,1,IF(G531&lt;=$D531,1))))))</f>
        <v>0</v>
      </c>
      <c r="I531" s="200">
        <f>'Lab Results - U.S.'!H43</f>
        <v>0</v>
      </c>
      <c r="J531" s="200">
        <f>(IF(I531&gt;=$E531,0,IF(I531=0,0,IF(I531&lt;$C531,2,IF(I531&gt;=$C531,1,IF(I531&lt;=$D531,1))))))</f>
        <v>0</v>
      </c>
      <c r="K531" s="200">
        <f>'Lab Results - U.S.'!I43</f>
        <v>0</v>
      </c>
      <c r="L531" s="200">
        <f>(IF(K531&gt;=$E531,0,IF(K531=0,0,IF(K531&lt;$C531,2,IF(K531&gt;=$C531,1,IF(K531&lt;=$D531,1))))))</f>
        <v>0</v>
      </c>
      <c r="M531" s="200">
        <f>'Lab Results - U.S.'!J43</f>
        <v>0</v>
      </c>
      <c r="N531" s="200">
        <f>(IF(M531&gt;=$E531,0,IF(M531=0,0,IF(M531&lt;$C531,2,IF(M531&gt;=$C531,1,IF(M531&lt;=$D531,1))))))</f>
        <v>0</v>
      </c>
      <c r="O531" s="200">
        <f>'Lab Results - U.S.'!K43</f>
        <v>0</v>
      </c>
      <c r="P531" s="200">
        <f>(IF(O531&gt;=$E531,0,IF(O531=0,0,IF(O531&lt;$C531,2,IF(O531&gt;=$C531,1,IF(O531&lt;=$D531,1))))))</f>
        <v>0</v>
      </c>
      <c r="Q531" s="200">
        <f>'Lab Results - U.S.'!L43</f>
        <v>0</v>
      </c>
      <c r="R531" s="200">
        <f>(IF(Q531&gt;=$E531,0,IF(Q531=0,0,IF(Q531&lt;$C531,2,IF(Q531&gt;=$C531,1,IF(Q531&lt;=$D531,1))))))</f>
        <v>0</v>
      </c>
      <c r="S531" s="200">
        <f>'Lab Results - U.S.'!M43</f>
        <v>0</v>
      </c>
      <c r="T531" s="200">
        <f>(IF(S531&gt;=$E531,0,IF(S531=0,0,IF(S531&lt;$C531,2,IF(S531&gt;=$C531,1,IF(S531&lt;=$D531,1))))))</f>
        <v>0</v>
      </c>
      <c r="U531" s="200">
        <f>'Lab Results - U.S.'!N43</f>
        <v>0</v>
      </c>
      <c r="V531" s="200">
        <f>(IF(U531&gt;=$E531,0,IF(U531=0,0,IF(U531&lt;$C531,2,IF(U531&gt;=$C531,1,IF(U531&lt;=$D531,1))))))</f>
        <v>0</v>
      </c>
      <c r="W531" s="200">
        <f>'Lab Results - U.S.'!O43</f>
        <v>0</v>
      </c>
      <c r="X531" s="200">
        <f>(IF(W531&gt;=$E531,0,IF(W531=0,0,IF(W531&lt;$C531,2,IF(W531&gt;=$C531,1,IF(W531&lt;=$D531,1))))))</f>
        <v>0</v>
      </c>
      <c r="Y531" s="200">
        <f>'Lab Results - U.S.'!P43</f>
        <v>0</v>
      </c>
      <c r="Z531" s="200">
        <f>(IF(Y531&gt;=$E531,0,IF(Y531=0,0,IF(Y531&lt;$C531,2,IF(Y531&gt;=$C531,1,IF(Y531&lt;=$D531,1))))))</f>
        <v>0</v>
      </c>
      <c r="AA531" s="200">
        <f>'Lab Results - U.S.'!Q43</f>
        <v>0</v>
      </c>
      <c r="AB531" s="200">
        <f>(IF(AA531&gt;=$E531,0,IF(AA531=0,0,IF(AA531&lt;$C531,2,IF(AA531&gt;=$C531,1,IF(AA531&lt;=$D531,1))))))</f>
        <v>0</v>
      </c>
      <c r="AC531" s="200">
        <f>'Lab Results - U.S.'!R43</f>
        <v>0</v>
      </c>
      <c r="AD531" s="223">
        <f>(IF(AC531&gt;=$E531,0,IF(AC531=0,0,IF(AC531&lt;$C531,2,IF(AC531&gt;=$C531,1,IF(AC531&lt;=$D531,1))))))</f>
        <v>0</v>
      </c>
    </row>
    <row r="532" spans="1:30" ht="16.5" customHeight="1" x14ac:dyDescent="0.2">
      <c r="A532" s="222" t="s">
        <v>2639</v>
      </c>
      <c r="B532" s="198" t="s">
        <v>2640</v>
      </c>
      <c r="C532" s="199">
        <v>2</v>
      </c>
      <c r="D532" s="199">
        <v>4.4000000000000004</v>
      </c>
      <c r="E532" s="199">
        <v>3</v>
      </c>
      <c r="F532" s="199">
        <v>4.5</v>
      </c>
      <c r="G532" s="200">
        <f>'Lab Results - U.S.'!G45</f>
        <v>0</v>
      </c>
      <c r="H532" s="200">
        <f>(IF(G532&gt;=$E532,0,IF(G532=0,0,IF(G532&lt;$C532,2,IF(G532&gt;=$C532,1,IF(G532&lt;=$D532,1))))))</f>
        <v>0</v>
      </c>
      <c r="I532" s="200">
        <f>'Lab Results - U.S.'!H45</f>
        <v>0</v>
      </c>
      <c r="J532" s="200">
        <f>(IF(I532&gt;=$E532,0,IF(I532=0,0,IF(I532&lt;$C532,2,IF(I532&gt;=$C532,1,IF(I532&lt;=$D532,1))))))</f>
        <v>0</v>
      </c>
      <c r="K532" s="200">
        <f>'Lab Results - U.S.'!I45</f>
        <v>0</v>
      </c>
      <c r="L532" s="200">
        <f>(IF(K532&gt;=$E532,0,IF(K532=0,0,IF(K532&lt;$C532,2,IF(K532&gt;=$C532,1,IF(K532&lt;=$D532,1))))))</f>
        <v>0</v>
      </c>
      <c r="M532" s="200">
        <f>'Lab Results - U.S.'!J45</f>
        <v>0</v>
      </c>
      <c r="N532" s="200">
        <f>(IF(M532&gt;=$E532,0,IF(M532=0,0,IF(M532&lt;$C532,2,IF(M532&gt;=$C532,1,IF(M532&lt;=$D532,1))))))</f>
        <v>0</v>
      </c>
      <c r="O532" s="200">
        <f>'Lab Results - U.S.'!K45</f>
        <v>0</v>
      </c>
      <c r="P532" s="200">
        <f>(IF(O532&gt;=$E532,0,IF(O532=0,0,IF(O532&lt;$C532,2,IF(O532&gt;=$C532,1,IF(O532&lt;=$D532,1))))))</f>
        <v>0</v>
      </c>
      <c r="Q532" s="200">
        <f>'Lab Results - U.S.'!L45</f>
        <v>0</v>
      </c>
      <c r="R532" s="200">
        <f>(IF(Q532&gt;=$E532,0,IF(Q532=0,0,IF(Q532&lt;$C532,2,IF(Q532&gt;=$C532,1,IF(Q532&lt;=$D532,1))))))</f>
        <v>0</v>
      </c>
      <c r="S532" s="200">
        <f>'Lab Results - U.S.'!M45</f>
        <v>0</v>
      </c>
      <c r="T532" s="200">
        <f>(IF(S532&gt;=$E532,0,IF(S532=0,0,IF(S532&lt;$C532,2,IF(S532&gt;=$C532,1,IF(S532&lt;=$D532,1))))))</f>
        <v>0</v>
      </c>
      <c r="U532" s="200">
        <f>'Lab Results - U.S.'!N45</f>
        <v>0</v>
      </c>
      <c r="V532" s="200">
        <f>(IF(U532&gt;=$E532,0,IF(U532=0,0,IF(U532&lt;$C532,2,IF(U532&gt;=$C532,1,IF(U532&lt;=$D532,1))))))</f>
        <v>0</v>
      </c>
      <c r="W532" s="200">
        <f>'Lab Results - U.S.'!O45</f>
        <v>0</v>
      </c>
      <c r="X532" s="200">
        <f>(IF(W532&gt;=$E532,0,IF(W532=0,0,IF(W532&lt;$C532,2,IF(W532&gt;=$C532,1,IF(W532&lt;=$D532,1))))))</f>
        <v>0</v>
      </c>
      <c r="Y532" s="200">
        <f>'Lab Results - U.S.'!P45</f>
        <v>0</v>
      </c>
      <c r="Z532" s="200">
        <f>(IF(Y532&gt;=$E532,0,IF(Y532=0,0,IF(Y532&lt;$C532,2,IF(Y532&gt;=$C532,1,IF(Y532&lt;=$D532,1))))))</f>
        <v>0</v>
      </c>
      <c r="AA532" s="200">
        <f>'Lab Results - U.S.'!Q45</f>
        <v>0</v>
      </c>
      <c r="AB532" s="200">
        <f>(IF(AA532&gt;=$E532,0,IF(AA532=0,0,IF(AA532&lt;$C532,2,IF(AA532&gt;=$C532,1,IF(AA532&lt;=$D532,1))))))</f>
        <v>0</v>
      </c>
      <c r="AC532" s="200">
        <f>'Lab Results - U.S.'!R45</f>
        <v>0</v>
      </c>
      <c r="AD532" s="223">
        <f>(IF(AC532&gt;=$E532,0,IF(AC532=0,0,IF(AC532&lt;$C532,2,IF(AC532&gt;=$C532,1,IF(AC532&lt;=$D532,1))))))</f>
        <v>0</v>
      </c>
    </row>
    <row r="533" spans="1:30" ht="15" customHeight="1" x14ac:dyDescent="0.2">
      <c r="A533" s="676" t="s">
        <v>2641</v>
      </c>
      <c r="B533" s="541"/>
      <c r="C533" s="541"/>
      <c r="D533" s="541"/>
      <c r="E533" s="541"/>
      <c r="F533" s="541"/>
      <c r="G533" s="145"/>
      <c r="H533" s="145">
        <f>SUM(H529:H532)/(COUNT(H529:H532)*2)*100</f>
        <v>0</v>
      </c>
      <c r="I533" s="145"/>
      <c r="J533" s="145">
        <f>SUM(J529:J532)/(COUNT(J529:J532)*2)*100</f>
        <v>0</v>
      </c>
      <c r="K533" s="145"/>
      <c r="L533" s="145">
        <f>SUM(L529:L532)/(COUNT(L529:L532)*2)*100</f>
        <v>0</v>
      </c>
      <c r="M533" s="145"/>
      <c r="N533" s="145">
        <f>SUM(N529:N532)/(COUNT(N529:N532)*2)*100</f>
        <v>0</v>
      </c>
      <c r="O533" s="145"/>
      <c r="P533" s="145">
        <f>SUM(P529:P532)/(COUNT(P529:P532)*2)*100</f>
        <v>0</v>
      </c>
      <c r="Q533" s="145"/>
      <c r="R533" s="145">
        <f>SUM(R529:R532)/(COUNT(R529:R532)*2)*100</f>
        <v>0</v>
      </c>
      <c r="S533" s="145"/>
      <c r="T533" s="145">
        <f>SUM(T529:T532)/(COUNT(T529:T532)*2)*100</f>
        <v>0</v>
      </c>
      <c r="U533" s="145"/>
      <c r="V533" s="145">
        <f>SUM(V529:V532)/(COUNT(V529:V532)*2)*100</f>
        <v>0</v>
      </c>
      <c r="W533" s="145"/>
      <c r="X533" s="145">
        <f>SUM(X529:X532)/(COUNT(X529:X532)*2)*100</f>
        <v>0</v>
      </c>
      <c r="Y533" s="145"/>
      <c r="Z533" s="145">
        <f>SUM(Z529:Z532)/(COUNT(Z529:Z532)*2)*100</f>
        <v>0</v>
      </c>
      <c r="AA533" s="145"/>
      <c r="AB533" s="145">
        <f>SUM(AB529:AB532)/(COUNT(AB529:AB532)*2)*100</f>
        <v>0</v>
      </c>
      <c r="AC533" s="145"/>
      <c r="AD533" s="149">
        <f>SUM(AD529:AD532)/(COUNT(AD529:AD532)*2)*100</f>
        <v>0</v>
      </c>
    </row>
    <row r="534" spans="1:30" ht="15" customHeight="1" x14ac:dyDescent="0.2">
      <c r="A534" s="676" t="s">
        <v>2642</v>
      </c>
      <c r="B534" s="541"/>
      <c r="C534" s="541"/>
      <c r="D534" s="541"/>
      <c r="E534" s="541"/>
      <c r="F534" s="541"/>
      <c r="G534" s="145"/>
      <c r="H534" s="145">
        <f>SUMIF(H529:H532,1,H529:H532)/(COUNT(H529:H532)*1)*100</f>
        <v>0</v>
      </c>
      <c r="I534" s="145"/>
      <c r="J534" s="145">
        <f>SUMIF(J529:J532,1,J529:J532)/(COUNT(J529:J532)*1)*100</f>
        <v>0</v>
      </c>
      <c r="K534" s="145"/>
      <c r="L534" s="145">
        <f>SUMIF(L529:L532,1,L529:L532)/(COUNT(L529:L532)*1)*100</f>
        <v>0</v>
      </c>
      <c r="M534" s="145"/>
      <c r="N534" s="145">
        <f>SUMIF(N529:N532,1,N529:N532)/(COUNT(N529:N532)*1)*100</f>
        <v>0</v>
      </c>
      <c r="O534" s="145"/>
      <c r="P534" s="145">
        <f>SUMIF(P529:P532,1,P529:P532)/(COUNT(P529:P532)*1)*100</f>
        <v>0</v>
      </c>
      <c r="Q534" s="145"/>
      <c r="R534" s="145">
        <f>SUMIF(R529:R532,1,R529:R532)/(COUNT(R529:R532)*1)*100</f>
        <v>0</v>
      </c>
      <c r="S534" s="145"/>
      <c r="T534" s="145">
        <f>SUMIF(T529:T532,1,T529:T532)/(COUNT(T529:T532)*1)*100</f>
        <v>0</v>
      </c>
      <c r="U534" s="145"/>
      <c r="V534" s="145">
        <f>SUMIF(V529:V532,1,V529:V532)/(COUNT(V529:V532)*1)*100</f>
        <v>0</v>
      </c>
      <c r="W534" s="145"/>
      <c r="X534" s="145">
        <f>SUMIF(X529:X532,1,X529:X532)/(COUNT(X529:X532)*1)*100</f>
        <v>0</v>
      </c>
      <c r="Y534" s="145"/>
      <c r="Z534" s="145">
        <f>SUMIF(Z529:Z532,1,Z529:Z532)/(COUNT(Z529:Z532)*1)*100</f>
        <v>0</v>
      </c>
      <c r="AA534" s="145"/>
      <c r="AB534" s="145">
        <f>SUMIF(AB529:AB532,1,AB529:AB532)/(COUNT(AB529:AB532)*1)*100</f>
        <v>0</v>
      </c>
      <c r="AC534" s="145"/>
      <c r="AD534" s="149">
        <f>SUMIF(AD529:AD532,1,AD529:AD532)/(COUNT(AD529:AD532)*1)*100</f>
        <v>0</v>
      </c>
    </row>
    <row r="535" spans="1:30" ht="15" customHeight="1" x14ac:dyDescent="0.2">
      <c r="A535" s="676" t="s">
        <v>2643</v>
      </c>
      <c r="B535" s="541"/>
      <c r="C535" s="541"/>
      <c r="D535" s="541"/>
      <c r="E535" s="541"/>
      <c r="F535" s="541"/>
      <c r="G535" s="145"/>
      <c r="H535" s="145">
        <f>SUMIF(H529:H532,2,H529:H532)/(COUNT(H529:H532)*2)*100</f>
        <v>0</v>
      </c>
      <c r="I535" s="145"/>
      <c r="J535" s="145">
        <f>SUMIF(J529:J532,2,J529:J532)/(COUNT(J529:J532)*2)*100</f>
        <v>0</v>
      </c>
      <c r="K535" s="145"/>
      <c r="L535" s="145">
        <f>SUMIF(L529:L532,2,L529:L532)/(COUNT(L529:L532)*2)*100</f>
        <v>0</v>
      </c>
      <c r="M535" s="145"/>
      <c r="N535" s="145">
        <f>SUMIF(N529:N532,2,N529:N532)/(COUNT(N529:N532)*2)*100</f>
        <v>0</v>
      </c>
      <c r="O535" s="145"/>
      <c r="P535" s="145">
        <f>SUMIF(P529:P532,2,P529:P532)/(COUNT(P529:P532)*2)*100</f>
        <v>0</v>
      </c>
      <c r="Q535" s="145"/>
      <c r="R535" s="145">
        <f>SUMIF(R529:R532,2,R529:R532)/(COUNT(R529:R532)*2)*100</f>
        <v>0</v>
      </c>
      <c r="S535" s="145"/>
      <c r="T535" s="145">
        <f>SUMIF(T529:T532,2,T529:T532)/(COUNT(T529:T532)*2)*100</f>
        <v>0</v>
      </c>
      <c r="U535" s="145"/>
      <c r="V535" s="145">
        <f>SUMIF(V529:V532,2,V529:V532)/(COUNT(V529:V532)*2)*100</f>
        <v>0</v>
      </c>
      <c r="W535" s="145"/>
      <c r="X535" s="145">
        <f>SUMIF(X529:X532,2,X529:X532)/(COUNT(X529:X532)*2)*100</f>
        <v>0</v>
      </c>
      <c r="Y535" s="145"/>
      <c r="Z535" s="145">
        <f>SUMIF(Z529:Z532,2,Z529:Z532)/(COUNT(Z529:Z532)*2)*100</f>
        <v>0</v>
      </c>
      <c r="AA535" s="145"/>
      <c r="AB535" s="145">
        <f>SUMIF(AB529:AB532,2,AB529:AB532)/(COUNT(AB529:AB532)*2)*100</f>
        <v>0</v>
      </c>
      <c r="AC535" s="145"/>
      <c r="AD535" s="149">
        <f>SUMIF(AD529:AD532,2,AD529:AD532)/(COUNT(AD529:AD532)*2)*100</f>
        <v>0</v>
      </c>
    </row>
    <row r="536" spans="1:30" ht="15.75" customHeight="1" x14ac:dyDescent="0.2">
      <c r="A536" s="674" t="s">
        <v>2644</v>
      </c>
      <c r="B536" s="541"/>
      <c r="C536" s="541"/>
      <c r="D536" s="541"/>
      <c r="E536" s="541"/>
      <c r="F536" s="541"/>
      <c r="G536" s="541"/>
      <c r="H536" s="541"/>
      <c r="I536" s="541"/>
      <c r="J536" s="541"/>
      <c r="K536" s="541"/>
      <c r="L536" s="541"/>
      <c r="M536" s="541"/>
      <c r="N536" s="541"/>
      <c r="O536" s="541"/>
      <c r="P536" s="541"/>
      <c r="Q536" s="541"/>
      <c r="R536" s="541"/>
      <c r="S536" s="541"/>
      <c r="T536" s="541"/>
      <c r="U536" s="541"/>
      <c r="V536" s="541"/>
      <c r="W536" s="541"/>
      <c r="X536" s="541"/>
      <c r="Y536" s="541"/>
      <c r="Z536" s="541"/>
      <c r="AA536" s="541"/>
      <c r="AB536" s="541"/>
      <c r="AC536" s="541"/>
      <c r="AD536" s="635"/>
    </row>
    <row r="537" spans="1:30" ht="16.5" customHeight="1" x14ac:dyDescent="0.2">
      <c r="A537" s="222" t="s">
        <v>2645</v>
      </c>
      <c r="B537" s="198" t="s">
        <v>2646</v>
      </c>
      <c r="C537" s="199">
        <v>27</v>
      </c>
      <c r="D537" s="199">
        <v>142</v>
      </c>
      <c r="E537" s="199">
        <v>70</v>
      </c>
      <c r="F537" s="199">
        <v>90</v>
      </c>
      <c r="G537" s="200">
        <f>'Lab Results - U.S.'!G$27</f>
        <v>0</v>
      </c>
      <c r="H537" s="200">
        <f>(IF(G537&gt;=$E537,0,IF(G537=0,0,IF(G537&lt;$C537,2,IF(G537&gt;=$C537,1,IF(G537&lt;=$D537,1))))))</f>
        <v>0</v>
      </c>
      <c r="I537" s="200">
        <f>'Lab Results - U.S.'!H$27</f>
        <v>0</v>
      </c>
      <c r="J537" s="200">
        <f>(IF(I537&gt;=$E537,0,IF(I537=0,0,IF(I537&lt;$C537,2,IF(I537&gt;=$C537,1,IF(I537&lt;=$D537,1))))))</f>
        <v>0</v>
      </c>
      <c r="K537" s="200">
        <f>'Lab Results - U.S.'!I$27</f>
        <v>0</v>
      </c>
      <c r="L537" s="200">
        <f>(IF(K537&gt;=$E537,0,IF(K537=0,0,IF(K537&lt;$C537,2,IF(K537&gt;=$C537,1,IF(K537&lt;=$D537,1))))))</f>
        <v>0</v>
      </c>
      <c r="M537" s="200">
        <f>'Lab Results - U.S.'!J$27</f>
        <v>0</v>
      </c>
      <c r="N537" s="200">
        <f>(IF(M537&gt;=$E537,0,IF(M537=0,0,IF(M537&lt;$C537,2,IF(M537&gt;=$C537,1,IF(M537&lt;=$D537,1))))))</f>
        <v>0</v>
      </c>
      <c r="O537" s="200">
        <f>'Lab Results - U.S.'!K$27</f>
        <v>0</v>
      </c>
      <c r="P537" s="200">
        <f>(IF(O537&gt;=$E537,0,IF(O537=0,0,IF(O537&lt;$C537,2,IF(O537&gt;=$C537,1,IF(O537&lt;=$D537,1))))))</f>
        <v>0</v>
      </c>
      <c r="Q537" s="200">
        <f>'Lab Results - U.S.'!L$27</f>
        <v>0</v>
      </c>
      <c r="R537" s="200">
        <f>(IF(Q537&gt;=$E537,0,IF(Q537=0,0,IF(Q537&lt;$C537,2,IF(Q537&gt;=$C537,1,IF(Q537&lt;=$D537,1))))))</f>
        <v>0</v>
      </c>
      <c r="S537" s="200">
        <f>'Lab Results - U.S.'!M$27</f>
        <v>0</v>
      </c>
      <c r="T537" s="200">
        <f>(IF(S537&gt;=$E537,0,IF(S537=0,0,IF(S537&lt;$C537,2,IF(S537&gt;=$C537,1,IF(S537&lt;=$D537,1))))))</f>
        <v>0</v>
      </c>
      <c r="U537" s="200">
        <f>'Lab Results - U.S.'!N$27</f>
        <v>0</v>
      </c>
      <c r="V537" s="200">
        <f>(IF(U537&gt;=$E537,0,IF(U537=0,0,IF(U537&lt;$C537,2,IF(U537&gt;=$C537,1,IF(U537&lt;=$D537,1))))))</f>
        <v>0</v>
      </c>
      <c r="W537" s="200">
        <f>'Lab Results - U.S.'!O$27</f>
        <v>0</v>
      </c>
      <c r="X537" s="200">
        <f>(IF(W537&gt;=$E537,0,IF(W537=0,0,IF(W537&lt;$C537,2,IF(W537&gt;=$C537,1,IF(W537&lt;=$D537,1))))))</f>
        <v>0</v>
      </c>
      <c r="Y537" s="200">
        <f>'Lab Results - U.S.'!P$27</f>
        <v>0</v>
      </c>
      <c r="Z537" s="200">
        <f>(IF(Y537&gt;=$E537,0,IF(Y537=0,0,IF(Y537&lt;$C537,2,IF(Y537&gt;=$C537,1,IF(Y537&lt;=$D537,1))))))</f>
        <v>0</v>
      </c>
      <c r="AA537" s="200">
        <f>'Lab Results - U.S.'!Q$27</f>
        <v>0</v>
      </c>
      <c r="AB537" s="200">
        <f>(IF(AA537&gt;=$E537,0,IF(AA537=0,0,IF(AA537&lt;$C537,2,IF(AA537&gt;=$C537,1,IF(AA537&lt;=$D537,1))))))</f>
        <v>0</v>
      </c>
      <c r="AC537" s="200">
        <f>'Lab Results - U.S.'!R$27</f>
        <v>0</v>
      </c>
      <c r="AD537" s="223">
        <f>(IF(AC537&gt;=$E537,0,IF(AC537=0,0,IF(AC537&lt;$C537,2,IF(AC537&gt;=$C537,1,IF(AC537&lt;=$D537,1))))))</f>
        <v>0</v>
      </c>
    </row>
    <row r="538" spans="1:30" ht="15" customHeight="1" x14ac:dyDescent="0.2">
      <c r="A538" s="676" t="s">
        <v>2647</v>
      </c>
      <c r="B538" s="541"/>
      <c r="C538" s="541"/>
      <c r="D538" s="541"/>
      <c r="E538" s="541"/>
      <c r="F538" s="541"/>
      <c r="G538" s="145"/>
      <c r="H538" s="145">
        <f>SUM(H537)/(COUNT(H537)*2)*100</f>
        <v>0</v>
      </c>
      <c r="I538" s="145"/>
      <c r="J538" s="145">
        <f>SUM(J537)/(COUNT(J537)*2)*100</f>
        <v>0</v>
      </c>
      <c r="K538" s="145"/>
      <c r="L538" s="145">
        <f>SUM(L537)/(COUNT(L537)*2)*100</f>
        <v>0</v>
      </c>
      <c r="M538" s="145"/>
      <c r="N538" s="145">
        <f>SUM(N537)/(COUNT(N537)*2)*100</f>
        <v>0</v>
      </c>
      <c r="O538" s="145"/>
      <c r="P538" s="145">
        <f>SUM(P537)/(COUNT(P537)*2)*100</f>
        <v>0</v>
      </c>
      <c r="Q538" s="145"/>
      <c r="R538" s="145">
        <f>SUM(R537)/(COUNT(R537)*2)*100</f>
        <v>0</v>
      </c>
      <c r="S538" s="145"/>
      <c r="T538" s="145">
        <f>SUM(T537)/(COUNT(T537)*2)*100</f>
        <v>0</v>
      </c>
      <c r="U538" s="145"/>
      <c r="V538" s="145">
        <f>SUM(V537)/(COUNT(V537)*2)*100</f>
        <v>0</v>
      </c>
      <c r="W538" s="145"/>
      <c r="X538" s="145">
        <f>SUM(X537)/(COUNT(X537)*2)*100</f>
        <v>0</v>
      </c>
      <c r="Y538" s="145"/>
      <c r="Z538" s="145">
        <f>SUM(Z537)/(COUNT(Z537)*2)*100</f>
        <v>0</v>
      </c>
      <c r="AA538" s="145"/>
      <c r="AB538" s="145">
        <f>SUM(AB537)/(COUNT(AB537)*2)*100</f>
        <v>0</v>
      </c>
      <c r="AC538" s="145"/>
      <c r="AD538" s="149">
        <f>SUM(AD537)/(COUNT(AD537)*2)*100</f>
        <v>0</v>
      </c>
    </row>
    <row r="539" spans="1:30" ht="15" customHeight="1" x14ac:dyDescent="0.2">
      <c r="A539" s="676" t="s">
        <v>2648</v>
      </c>
      <c r="B539" s="541"/>
      <c r="C539" s="541"/>
      <c r="D539" s="541"/>
      <c r="E539" s="541"/>
      <c r="F539" s="541"/>
      <c r="G539" s="145"/>
      <c r="H539" s="145">
        <f>SUMIF(H537,1,H537)/(COUNT(H537)*1)*100</f>
        <v>0</v>
      </c>
      <c r="I539" s="145"/>
      <c r="J539" s="145">
        <f>SUMIF(J537,1,J537)/(COUNT(J537)*1)*100</f>
        <v>0</v>
      </c>
      <c r="K539" s="145"/>
      <c r="L539" s="145">
        <f>SUMIF(L537,1,L537)/(COUNT(L537)*1)*100</f>
        <v>0</v>
      </c>
      <c r="M539" s="145"/>
      <c r="N539" s="145">
        <f>SUMIF(N537,1,N537)/(COUNT(N537)*1)*100</f>
        <v>0</v>
      </c>
      <c r="O539" s="145"/>
      <c r="P539" s="145">
        <f>SUMIF(P537,1,P537)/(COUNT(P537)*1)*100</f>
        <v>0</v>
      </c>
      <c r="Q539" s="145"/>
      <c r="R539" s="145">
        <f>SUMIF(R537,1,R537)/(COUNT(R537)*1)*100</f>
        <v>0</v>
      </c>
      <c r="S539" s="145"/>
      <c r="T539" s="145">
        <f>SUMIF(T537,1,T537)/(COUNT(T537)*1)*100</f>
        <v>0</v>
      </c>
      <c r="U539" s="145"/>
      <c r="V539" s="145">
        <f>SUMIF(V537,1,V537)/(COUNT(V537)*1)*100</f>
        <v>0</v>
      </c>
      <c r="W539" s="145"/>
      <c r="X539" s="145">
        <f>SUMIF(X537,1,X537)/(COUNT(X537)*1)*100</f>
        <v>0</v>
      </c>
      <c r="Y539" s="145"/>
      <c r="Z539" s="145">
        <f>SUMIF(Z537,1,Z537)/(COUNT(Z537)*1)*100</f>
        <v>0</v>
      </c>
      <c r="AA539" s="145"/>
      <c r="AB539" s="145">
        <f>SUMIF(AB537,1,AB537)/(COUNT(AB537)*1)*100</f>
        <v>0</v>
      </c>
      <c r="AC539" s="145"/>
      <c r="AD539" s="149">
        <f>SUMIF(AD537,1,AD537)/(COUNT(AD537)*1)*100</f>
        <v>0</v>
      </c>
    </row>
    <row r="540" spans="1:30" ht="15" customHeight="1" x14ac:dyDescent="0.2">
      <c r="A540" s="676" t="s">
        <v>2649</v>
      </c>
      <c r="B540" s="541"/>
      <c r="C540" s="541"/>
      <c r="D540" s="541"/>
      <c r="E540" s="541"/>
      <c r="F540" s="541"/>
      <c r="G540" s="145"/>
      <c r="H540" s="145">
        <f>SUMIF(H537,2,H537)/(COUNT(H537)*2)*100</f>
        <v>0</v>
      </c>
      <c r="I540" s="145"/>
      <c r="J540" s="145">
        <f>SUMIF(J537,2,J537)/(COUNT(J537)*2)*100</f>
        <v>0</v>
      </c>
      <c r="K540" s="145"/>
      <c r="L540" s="145">
        <f>SUMIF(L537,2,L537)/(COUNT(L537)*2)*100</f>
        <v>0</v>
      </c>
      <c r="M540" s="145"/>
      <c r="N540" s="145">
        <f>SUMIF(N537,2,N537)/(COUNT(N537)*2)*100</f>
        <v>0</v>
      </c>
      <c r="O540" s="145"/>
      <c r="P540" s="145">
        <f>SUMIF(P537,2,P537)/(COUNT(P537)*2)*100</f>
        <v>0</v>
      </c>
      <c r="Q540" s="145"/>
      <c r="R540" s="145">
        <f>SUMIF(R537,2,R537)/(COUNT(R537)*2)*100</f>
        <v>0</v>
      </c>
      <c r="S540" s="145"/>
      <c r="T540" s="145">
        <f>SUMIF(T537,2,T537)/(COUNT(T537)*2)*100</f>
        <v>0</v>
      </c>
      <c r="U540" s="145"/>
      <c r="V540" s="145">
        <f>SUMIF(V537,2,V537)/(COUNT(V537)*2)*100</f>
        <v>0</v>
      </c>
      <c r="W540" s="145"/>
      <c r="X540" s="145">
        <f>SUMIF(X537,2,X537)/(COUNT(X537)*2)*100</f>
        <v>0</v>
      </c>
      <c r="Y540" s="145"/>
      <c r="Z540" s="145">
        <f>SUMIF(Z537,2,Z537)/(COUNT(Z537)*2)*100</f>
        <v>0</v>
      </c>
      <c r="AA540" s="145"/>
      <c r="AB540" s="145">
        <f>SUMIF(AB537,2,AB537)/(COUNT(AB537)*2)*100</f>
        <v>0</v>
      </c>
      <c r="AC540" s="145"/>
      <c r="AD540" s="149">
        <f>SUMIF(AD537,2,AD537)/(COUNT(AD537)*2)*100</f>
        <v>0</v>
      </c>
    </row>
    <row r="541" spans="1:30" ht="16.5" customHeight="1" thickBot="1" x14ac:dyDescent="0.25">
      <c r="A541" s="236"/>
      <c r="B541" s="237"/>
      <c r="C541" s="237"/>
      <c r="D541" s="237"/>
      <c r="E541" s="237"/>
      <c r="F541" s="237"/>
      <c r="G541" s="237"/>
      <c r="H541" s="237"/>
      <c r="I541" s="237"/>
      <c r="J541" s="237"/>
      <c r="K541" s="237"/>
      <c r="L541" s="237"/>
      <c r="M541" s="237"/>
      <c r="N541" s="237"/>
      <c r="O541" s="237"/>
      <c r="P541" s="237"/>
      <c r="Q541" s="237"/>
      <c r="R541" s="237"/>
      <c r="S541" s="237"/>
      <c r="T541" s="237"/>
      <c r="U541" s="237"/>
      <c r="V541" s="237"/>
      <c r="W541" s="237"/>
      <c r="X541" s="237"/>
      <c r="Y541" s="237"/>
      <c r="Z541" s="237"/>
      <c r="AA541" s="237"/>
      <c r="AB541" s="237"/>
      <c r="AC541" s="237"/>
      <c r="AD541" s="238"/>
    </row>
  </sheetData>
  <mergeCells count="236">
    <mergeCell ref="A465:F465"/>
    <mergeCell ref="A466:F466"/>
    <mergeCell ref="A464:F464"/>
    <mergeCell ref="A461:F461"/>
    <mergeCell ref="A460:F460"/>
    <mergeCell ref="A454:AD454"/>
    <mergeCell ref="A307:F307"/>
    <mergeCell ref="A308:F308"/>
    <mergeCell ref="A353:F353"/>
    <mergeCell ref="A355:F355"/>
    <mergeCell ref="A333:F333"/>
    <mergeCell ref="A347:F347"/>
    <mergeCell ref="A322:F322"/>
    <mergeCell ref="A378:F378"/>
    <mergeCell ref="A410:F410"/>
    <mergeCell ref="A411:F411"/>
    <mergeCell ref="A412:AD412"/>
    <mergeCell ref="A409:F409"/>
    <mergeCell ref="A393:F393"/>
    <mergeCell ref="A394:F394"/>
    <mergeCell ref="A440:AD440"/>
    <mergeCell ref="A438:F438"/>
    <mergeCell ref="A439:F439"/>
    <mergeCell ref="A354:F354"/>
    <mergeCell ref="A426:AD426"/>
    <mergeCell ref="A350:AD350"/>
    <mergeCell ref="A356:AD356"/>
    <mergeCell ref="A387:AD387"/>
    <mergeCell ref="A425:F425"/>
    <mergeCell ref="A437:F437"/>
    <mergeCell ref="A344:AD344"/>
    <mergeCell ref="A381:AD381"/>
    <mergeCell ref="A363:AD363"/>
    <mergeCell ref="A361:F361"/>
    <mergeCell ref="A362:F362"/>
    <mergeCell ref="A349:F349"/>
    <mergeCell ref="A348:F348"/>
    <mergeCell ref="A395:F395"/>
    <mergeCell ref="A423:F423"/>
    <mergeCell ref="A379:F379"/>
    <mergeCell ref="A380:F380"/>
    <mergeCell ref="A384:F384"/>
    <mergeCell ref="A385:F385"/>
    <mergeCell ref="A373:F373"/>
    <mergeCell ref="A374:F374"/>
    <mergeCell ref="A360:F360"/>
    <mergeCell ref="A484:AD484"/>
    <mergeCell ref="A478:AD478"/>
    <mergeCell ref="A518:AD518"/>
    <mergeCell ref="A511:AD511"/>
    <mergeCell ref="A424:F424"/>
    <mergeCell ref="A452:F452"/>
    <mergeCell ref="A451:F451"/>
    <mergeCell ref="A462:AD462"/>
    <mergeCell ref="A459:F459"/>
    <mergeCell ref="A476:F476"/>
    <mergeCell ref="A477:F477"/>
    <mergeCell ref="A475:F475"/>
    <mergeCell ref="A481:F481"/>
    <mergeCell ref="A482:F482"/>
    <mergeCell ref="A453:F453"/>
    <mergeCell ref="A504:F504"/>
    <mergeCell ref="A502:F502"/>
    <mergeCell ref="A508:F508"/>
    <mergeCell ref="A509:F509"/>
    <mergeCell ref="A510:F510"/>
    <mergeCell ref="A467:AD467"/>
    <mergeCell ref="A483:F483"/>
    <mergeCell ref="A491:F491"/>
    <mergeCell ref="A515:F515"/>
    <mergeCell ref="A115:F115"/>
    <mergeCell ref="A113:F113"/>
    <mergeCell ref="A156:F156"/>
    <mergeCell ref="A157:F157"/>
    <mergeCell ref="A158:F158"/>
    <mergeCell ref="A163:F163"/>
    <mergeCell ref="A164:F164"/>
    <mergeCell ref="A165:F165"/>
    <mergeCell ref="A159:AD159"/>
    <mergeCell ref="A335:F335"/>
    <mergeCell ref="A282:AD282"/>
    <mergeCell ref="A323:AD323"/>
    <mergeCell ref="A336:AD336"/>
    <mergeCell ref="A296:F296"/>
    <mergeCell ref="A294:F294"/>
    <mergeCell ref="A295:F295"/>
    <mergeCell ref="A297:AD297"/>
    <mergeCell ref="A248:F248"/>
    <mergeCell ref="A265:F265"/>
    <mergeCell ref="A264:F264"/>
    <mergeCell ref="A266:AD266"/>
    <mergeCell ref="A267:AD267"/>
    <mergeCell ref="A21:F21"/>
    <mergeCell ref="A20:F20"/>
    <mergeCell ref="C3:D3"/>
    <mergeCell ref="E3:F3"/>
    <mergeCell ref="G4:H4"/>
    <mergeCell ref="A43:F43"/>
    <mergeCell ref="A44:F44"/>
    <mergeCell ref="A45:F45"/>
    <mergeCell ref="A46:AD46"/>
    <mergeCell ref="AC3:AD3"/>
    <mergeCell ref="A5:AD5"/>
    <mergeCell ref="AC4:AD4"/>
    <mergeCell ref="AA4:AB4"/>
    <mergeCell ref="S3:T3"/>
    <mergeCell ref="U4:V4"/>
    <mergeCell ref="S4:T4"/>
    <mergeCell ref="I4:J4"/>
    <mergeCell ref="K4:L4"/>
    <mergeCell ref="O3:P3"/>
    <mergeCell ref="M4:N4"/>
    <mergeCell ref="O4:P4"/>
    <mergeCell ref="Q4:R4"/>
    <mergeCell ref="W4:X4"/>
    <mergeCell ref="K3:L3"/>
    <mergeCell ref="AA3:AB3"/>
    <mergeCell ref="M3:N3"/>
    <mergeCell ref="Q3:R3"/>
    <mergeCell ref="Y3:Z3"/>
    <mergeCell ref="U3:V3"/>
    <mergeCell ref="W3:X3"/>
    <mergeCell ref="Y4:Z4"/>
    <mergeCell ref="A516:F516"/>
    <mergeCell ref="A517:F517"/>
    <mergeCell ref="A58:F58"/>
    <mergeCell ref="A61:AD61"/>
    <mergeCell ref="A64:F64"/>
    <mergeCell ref="A65:F65"/>
    <mergeCell ref="A80:AD80"/>
    <mergeCell ref="A66:AD66"/>
    <mergeCell ref="A169:F169"/>
    <mergeCell ref="A170:F170"/>
    <mergeCell ref="A166:AD166"/>
    <mergeCell ref="A154:AD154"/>
    <mergeCell ref="A142:AD142"/>
    <mergeCell ref="A60:F60"/>
    <mergeCell ref="A208:F208"/>
    <mergeCell ref="A196:F196"/>
    <mergeCell ref="A206:F206"/>
    <mergeCell ref="A78:F78"/>
    <mergeCell ref="A263:F263"/>
    <mergeCell ref="A175:F175"/>
    <mergeCell ref="A176:F176"/>
    <mergeCell ref="A309:F309"/>
    <mergeCell ref="A539:F539"/>
    <mergeCell ref="A540:F540"/>
    <mergeCell ref="A538:F538"/>
    <mergeCell ref="A533:F533"/>
    <mergeCell ref="A527:F527"/>
    <mergeCell ref="A536:AD536"/>
    <mergeCell ref="A528:AD528"/>
    <mergeCell ref="A522:F522"/>
    <mergeCell ref="A520:F520"/>
    <mergeCell ref="A521:F521"/>
    <mergeCell ref="A534:F534"/>
    <mergeCell ref="A535:F535"/>
    <mergeCell ref="A525:F525"/>
    <mergeCell ref="A526:F526"/>
    <mergeCell ref="A489:F489"/>
    <mergeCell ref="A490:F490"/>
    <mergeCell ref="A310:AD310"/>
    <mergeCell ref="A321:F321"/>
    <mergeCell ref="A341:F341"/>
    <mergeCell ref="A90:F90"/>
    <mergeCell ref="A91:F91"/>
    <mergeCell ref="A128:F128"/>
    <mergeCell ref="A320:F320"/>
    <mergeCell ref="A503:F503"/>
    <mergeCell ref="A492:AD492"/>
    <mergeCell ref="A505:AD505"/>
    <mergeCell ref="A63:F63"/>
    <mergeCell ref="A122:F122"/>
    <mergeCell ref="A129:F129"/>
    <mergeCell ref="A151:F151"/>
    <mergeCell ref="A141:F141"/>
    <mergeCell ref="A121:F121"/>
    <mergeCell ref="A123:F123"/>
    <mergeCell ref="A152:F152"/>
    <mergeCell ref="A153:F153"/>
    <mergeCell ref="A114:F114"/>
    <mergeCell ref="A124:AD124"/>
    <mergeCell ref="A139:F139"/>
    <mergeCell ref="A140:F140"/>
    <mergeCell ref="A131:AD131"/>
    <mergeCell ref="A89:F89"/>
    <mergeCell ref="A79:F79"/>
    <mergeCell ref="A77:F77"/>
    <mergeCell ref="A523:AD523"/>
    <mergeCell ref="A207:F207"/>
    <mergeCell ref="A221:F221"/>
    <mergeCell ref="A281:F281"/>
    <mergeCell ref="A249:F249"/>
    <mergeCell ref="A234:F234"/>
    <mergeCell ref="A235:F235"/>
    <mergeCell ref="A279:F279"/>
    <mergeCell ref="A280:F280"/>
    <mergeCell ref="A228:F228"/>
    <mergeCell ref="A229:F229"/>
    <mergeCell ref="A222:F222"/>
    <mergeCell ref="A236:F236"/>
    <mergeCell ref="A230:F230"/>
    <mergeCell ref="A223:F223"/>
    <mergeCell ref="A247:F247"/>
    <mergeCell ref="A386:F386"/>
    <mergeCell ref="A376:AD376"/>
    <mergeCell ref="A375:AD375"/>
    <mergeCell ref="A396:AD396"/>
    <mergeCell ref="A372:F372"/>
    <mergeCell ref="A342:F342"/>
    <mergeCell ref="A343:F343"/>
    <mergeCell ref="A334:F334"/>
    <mergeCell ref="A1:AD1"/>
    <mergeCell ref="A2:AD2"/>
    <mergeCell ref="A231:AD231"/>
    <mergeCell ref="A224:AD224"/>
    <mergeCell ref="A237:AD237"/>
    <mergeCell ref="A250:AD250"/>
    <mergeCell ref="A251:AD251"/>
    <mergeCell ref="A174:F174"/>
    <mergeCell ref="A171:F171"/>
    <mergeCell ref="A194:F194"/>
    <mergeCell ref="A195:F195"/>
    <mergeCell ref="A197:AD197"/>
    <mergeCell ref="A177:AD177"/>
    <mergeCell ref="A172:AD172"/>
    <mergeCell ref="A209:AD209"/>
    <mergeCell ref="I3:J3"/>
    <mergeCell ref="G3:H3"/>
    <mergeCell ref="A22:F22"/>
    <mergeCell ref="A23:AD23"/>
    <mergeCell ref="A117:AD117"/>
    <mergeCell ref="A92:AD92"/>
    <mergeCell ref="A59:F59"/>
    <mergeCell ref="A116:F116"/>
    <mergeCell ref="A130:F130"/>
  </mergeCells>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163" priority="1"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162" priority="2"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161" priority="3" stopIfTrue="1" operator="equal">
      <formula>0</formula>
    </cfRule>
  </conditionalFormatting>
  <conditionalFormatting sqref="J6">
    <cfRule type="cellIs" dxfId="1160" priority="4" stopIfTrue="1" operator="equal">
      <formula>1</formula>
    </cfRule>
  </conditionalFormatting>
  <conditionalFormatting sqref="J6">
    <cfRule type="cellIs" dxfId="1159" priority="5" stopIfTrue="1" operator="equal">
      <formula>2</formula>
    </cfRule>
  </conditionalFormatting>
  <conditionalFormatting sqref="J6">
    <cfRule type="cellIs" dxfId="1158" priority="6" stopIfTrue="1" operator="equal">
      <formula>0</formula>
    </cfRule>
  </conditionalFormatting>
  <conditionalFormatting sqref="L6">
    <cfRule type="cellIs" dxfId="1157" priority="7" stopIfTrue="1" operator="equal">
      <formula>1</formula>
    </cfRule>
  </conditionalFormatting>
  <conditionalFormatting sqref="L6">
    <cfRule type="cellIs" dxfId="1156" priority="8" stopIfTrue="1" operator="equal">
      <formula>2</formula>
    </cfRule>
  </conditionalFormatting>
  <conditionalFormatting sqref="L6">
    <cfRule type="cellIs" dxfId="1155" priority="9" stopIfTrue="1" operator="equal">
      <formula>0</formula>
    </cfRule>
  </conditionalFormatting>
  <conditionalFormatting sqref="N6">
    <cfRule type="cellIs" dxfId="1154" priority="10" stopIfTrue="1" operator="equal">
      <formula>1</formula>
    </cfRule>
  </conditionalFormatting>
  <conditionalFormatting sqref="N6">
    <cfRule type="cellIs" dxfId="1153" priority="11" stopIfTrue="1" operator="equal">
      <formula>2</formula>
    </cfRule>
  </conditionalFormatting>
  <conditionalFormatting sqref="N6">
    <cfRule type="cellIs" dxfId="1152" priority="12" stopIfTrue="1" operator="equal">
      <formula>0</formula>
    </cfRule>
  </conditionalFormatting>
  <conditionalFormatting sqref="P6">
    <cfRule type="cellIs" dxfId="1151" priority="13" stopIfTrue="1" operator="equal">
      <formula>1</formula>
    </cfRule>
  </conditionalFormatting>
  <conditionalFormatting sqref="P6">
    <cfRule type="cellIs" dxfId="1150" priority="14" stopIfTrue="1" operator="equal">
      <formula>2</formula>
    </cfRule>
  </conditionalFormatting>
  <conditionalFormatting sqref="P6">
    <cfRule type="cellIs" dxfId="1149" priority="15" stopIfTrue="1" operator="equal">
      <formula>0</formula>
    </cfRule>
  </conditionalFormatting>
  <conditionalFormatting sqref="R6">
    <cfRule type="cellIs" dxfId="1148" priority="16" stopIfTrue="1" operator="equal">
      <formula>1</formula>
    </cfRule>
  </conditionalFormatting>
  <conditionalFormatting sqref="R6">
    <cfRule type="cellIs" dxfId="1147" priority="17" stopIfTrue="1" operator="equal">
      <formula>2</formula>
    </cfRule>
  </conditionalFormatting>
  <conditionalFormatting sqref="R6">
    <cfRule type="cellIs" dxfId="1146" priority="18" stopIfTrue="1" operator="equal">
      <formula>0</formula>
    </cfRule>
  </conditionalFormatting>
  <conditionalFormatting sqref="T6">
    <cfRule type="cellIs" dxfId="1145" priority="19" stopIfTrue="1" operator="equal">
      <formula>1</formula>
    </cfRule>
  </conditionalFormatting>
  <conditionalFormatting sqref="T6">
    <cfRule type="cellIs" dxfId="1144" priority="20" stopIfTrue="1" operator="equal">
      <formula>2</formula>
    </cfRule>
  </conditionalFormatting>
  <conditionalFormatting sqref="T6">
    <cfRule type="cellIs" dxfId="1143" priority="21" stopIfTrue="1" operator="equal">
      <formula>0</formula>
    </cfRule>
  </conditionalFormatting>
  <conditionalFormatting sqref="V6">
    <cfRule type="cellIs" dxfId="1142" priority="22" stopIfTrue="1" operator="equal">
      <formula>1</formula>
    </cfRule>
  </conditionalFormatting>
  <conditionalFormatting sqref="V6">
    <cfRule type="cellIs" dxfId="1141" priority="23" stopIfTrue="1" operator="equal">
      <formula>2</formula>
    </cfRule>
  </conditionalFormatting>
  <conditionalFormatting sqref="V6">
    <cfRule type="cellIs" dxfId="1140" priority="24" stopIfTrue="1" operator="equal">
      <formula>0</formula>
    </cfRule>
  </conditionalFormatting>
  <conditionalFormatting sqref="X6">
    <cfRule type="cellIs" dxfId="1139" priority="25" stopIfTrue="1" operator="equal">
      <formula>1</formula>
    </cfRule>
  </conditionalFormatting>
  <conditionalFormatting sqref="X6">
    <cfRule type="cellIs" dxfId="1138" priority="26" stopIfTrue="1" operator="equal">
      <formula>2</formula>
    </cfRule>
  </conditionalFormatting>
  <conditionalFormatting sqref="X6">
    <cfRule type="cellIs" dxfId="1137" priority="27" stopIfTrue="1" operator="equal">
      <formula>0</formula>
    </cfRule>
  </conditionalFormatting>
  <conditionalFormatting sqref="Z6">
    <cfRule type="cellIs" dxfId="1136" priority="28" stopIfTrue="1" operator="equal">
      <formula>1</formula>
    </cfRule>
  </conditionalFormatting>
  <conditionalFormatting sqref="Z6">
    <cfRule type="cellIs" dxfId="1135" priority="29" stopIfTrue="1" operator="equal">
      <formula>2</formula>
    </cfRule>
  </conditionalFormatting>
  <conditionalFormatting sqref="Z6">
    <cfRule type="cellIs" dxfId="1134" priority="30" stopIfTrue="1" operator="equal">
      <formula>0</formula>
    </cfRule>
  </conditionalFormatting>
  <conditionalFormatting sqref="AB6">
    <cfRule type="cellIs" dxfId="1133" priority="31" stopIfTrue="1" operator="equal">
      <formula>1</formula>
    </cfRule>
  </conditionalFormatting>
  <conditionalFormatting sqref="AB6">
    <cfRule type="cellIs" dxfId="1132" priority="32" stopIfTrue="1" operator="equal">
      <formula>2</formula>
    </cfRule>
  </conditionalFormatting>
  <conditionalFormatting sqref="AB6">
    <cfRule type="cellIs" dxfId="1131" priority="33" stopIfTrue="1" operator="equal">
      <formula>0</formula>
    </cfRule>
  </conditionalFormatting>
  <conditionalFormatting sqref="AD6">
    <cfRule type="cellIs" dxfId="1130" priority="34" stopIfTrue="1" operator="equal">
      <formula>1</formula>
    </cfRule>
  </conditionalFormatting>
  <conditionalFormatting sqref="AD6">
    <cfRule type="cellIs" dxfId="1129" priority="35" stopIfTrue="1" operator="equal">
      <formula>2</formula>
    </cfRule>
  </conditionalFormatting>
  <conditionalFormatting sqref="AD6">
    <cfRule type="cellIs" dxfId="1128" priority="36" stopIfTrue="1" operator="equal">
      <formula>0</formula>
    </cfRule>
  </conditionalFormatting>
  <conditionalFormatting sqref="AD40 AB40 Z40 X40 V40 T40 R40 P40 N40 L40 J40 H40">
    <cfRule type="cellIs" dxfId="1127" priority="37" stopIfTrue="1" operator="equal">
      <formula>1</formula>
    </cfRule>
  </conditionalFormatting>
  <conditionalFormatting sqref="AD40 AB40 Z40 X40 V40 T40 R40 P40 N40 L40 J40 H40">
    <cfRule type="cellIs" dxfId="1126" priority="38" stopIfTrue="1" operator="equal">
      <formula>2</formula>
    </cfRule>
  </conditionalFormatting>
  <conditionalFormatting sqref="AD40 AB40 Z40 X40 V40 T40 R40 P40 N40 L40 J40 H40">
    <cfRule type="cellIs" dxfId="1125" priority="39" stopIfTrue="1" operator="equal">
      <formula>0</formula>
    </cfRule>
  </conditionalFormatting>
  <conditionalFormatting sqref="J7">
    <cfRule type="cellIs" dxfId="1124" priority="40" stopIfTrue="1" operator="equal">
      <formula>1</formula>
    </cfRule>
  </conditionalFormatting>
  <conditionalFormatting sqref="J7">
    <cfRule type="cellIs" dxfId="1123" priority="41" stopIfTrue="1" operator="equal">
      <formula>2</formula>
    </cfRule>
  </conditionalFormatting>
  <conditionalFormatting sqref="J7">
    <cfRule type="cellIs" dxfId="1122" priority="42" stopIfTrue="1" operator="equal">
      <formula>0</formula>
    </cfRule>
  </conditionalFormatting>
  <conditionalFormatting sqref="H7">
    <cfRule type="cellIs" dxfId="1121" priority="43" stopIfTrue="1" operator="equal">
      <formula>1</formula>
    </cfRule>
  </conditionalFormatting>
  <conditionalFormatting sqref="H7">
    <cfRule type="cellIs" dxfId="1120" priority="44" stopIfTrue="1" operator="equal">
      <formula>2</formula>
    </cfRule>
  </conditionalFormatting>
  <conditionalFormatting sqref="H7">
    <cfRule type="cellIs" dxfId="1119" priority="45" stopIfTrue="1" operator="equal">
      <formula>0</formula>
    </cfRule>
  </conditionalFormatting>
  <conditionalFormatting sqref="L7">
    <cfRule type="cellIs" dxfId="1118" priority="46" stopIfTrue="1" operator="equal">
      <formula>1</formula>
    </cfRule>
  </conditionalFormatting>
  <conditionalFormatting sqref="L7">
    <cfRule type="cellIs" dxfId="1117" priority="47" stopIfTrue="1" operator="equal">
      <formula>2</formula>
    </cfRule>
  </conditionalFormatting>
  <conditionalFormatting sqref="L7">
    <cfRule type="cellIs" dxfId="1116" priority="48" stopIfTrue="1" operator="equal">
      <formula>0</formula>
    </cfRule>
  </conditionalFormatting>
  <conditionalFormatting sqref="N7">
    <cfRule type="cellIs" dxfId="1115" priority="49" stopIfTrue="1" operator="equal">
      <formula>1</formula>
    </cfRule>
  </conditionalFormatting>
  <conditionalFormatting sqref="N7">
    <cfRule type="cellIs" dxfId="1114" priority="50" stopIfTrue="1" operator="equal">
      <formula>2</formula>
    </cfRule>
  </conditionalFormatting>
  <conditionalFormatting sqref="N7">
    <cfRule type="cellIs" dxfId="1113" priority="51" stopIfTrue="1" operator="equal">
      <formula>0</formula>
    </cfRule>
  </conditionalFormatting>
  <conditionalFormatting sqref="P7">
    <cfRule type="cellIs" dxfId="1112" priority="52" stopIfTrue="1" operator="equal">
      <formula>1</formula>
    </cfRule>
  </conditionalFormatting>
  <conditionalFormatting sqref="P7">
    <cfRule type="cellIs" dxfId="1111" priority="53" stopIfTrue="1" operator="equal">
      <formula>2</formula>
    </cfRule>
  </conditionalFormatting>
  <conditionalFormatting sqref="P7">
    <cfRule type="cellIs" dxfId="1110" priority="54" stopIfTrue="1" operator="equal">
      <formula>0</formula>
    </cfRule>
  </conditionalFormatting>
  <conditionalFormatting sqref="R7">
    <cfRule type="cellIs" dxfId="1109" priority="55" stopIfTrue="1" operator="equal">
      <formula>1</formula>
    </cfRule>
  </conditionalFormatting>
  <conditionalFormatting sqref="R7">
    <cfRule type="cellIs" dxfId="1108" priority="56" stopIfTrue="1" operator="equal">
      <formula>2</formula>
    </cfRule>
  </conditionalFormatting>
  <conditionalFormatting sqref="R7">
    <cfRule type="cellIs" dxfId="1107" priority="57" stopIfTrue="1" operator="equal">
      <formula>0</formula>
    </cfRule>
  </conditionalFormatting>
  <conditionalFormatting sqref="T7">
    <cfRule type="cellIs" dxfId="1106" priority="58" stopIfTrue="1" operator="equal">
      <formula>1</formula>
    </cfRule>
  </conditionalFormatting>
  <conditionalFormatting sqref="T7">
    <cfRule type="cellIs" dxfId="1105" priority="59" stopIfTrue="1" operator="equal">
      <formula>2</formula>
    </cfRule>
  </conditionalFormatting>
  <conditionalFormatting sqref="T7">
    <cfRule type="cellIs" dxfId="1104" priority="60" stopIfTrue="1" operator="equal">
      <formula>0</formula>
    </cfRule>
  </conditionalFormatting>
  <conditionalFormatting sqref="V7">
    <cfRule type="cellIs" dxfId="1103" priority="61" stopIfTrue="1" operator="equal">
      <formula>1</formula>
    </cfRule>
  </conditionalFormatting>
  <conditionalFormatting sqref="V7">
    <cfRule type="cellIs" dxfId="1102" priority="62" stopIfTrue="1" operator="equal">
      <formula>2</formula>
    </cfRule>
  </conditionalFormatting>
  <conditionalFormatting sqref="V7">
    <cfRule type="cellIs" dxfId="1101" priority="63" stopIfTrue="1" operator="equal">
      <formula>0</formula>
    </cfRule>
  </conditionalFormatting>
  <conditionalFormatting sqref="X7">
    <cfRule type="cellIs" dxfId="1100" priority="64" stopIfTrue="1" operator="equal">
      <formula>1</formula>
    </cfRule>
  </conditionalFormatting>
  <conditionalFormatting sqref="X7">
    <cfRule type="cellIs" dxfId="1099" priority="65" stopIfTrue="1" operator="equal">
      <formula>2</formula>
    </cfRule>
  </conditionalFormatting>
  <conditionalFormatting sqref="X7">
    <cfRule type="cellIs" dxfId="1098" priority="66" stopIfTrue="1" operator="equal">
      <formula>0</formula>
    </cfRule>
  </conditionalFormatting>
  <conditionalFormatting sqref="Z7">
    <cfRule type="cellIs" dxfId="1097" priority="67" stopIfTrue="1" operator="equal">
      <formula>1</formula>
    </cfRule>
  </conditionalFormatting>
  <conditionalFormatting sqref="Z7">
    <cfRule type="cellIs" dxfId="1096" priority="68" stopIfTrue="1" operator="equal">
      <formula>2</formula>
    </cfRule>
  </conditionalFormatting>
  <conditionalFormatting sqref="Z7">
    <cfRule type="cellIs" dxfId="1095" priority="69" stopIfTrue="1" operator="equal">
      <formula>0</formula>
    </cfRule>
  </conditionalFormatting>
  <conditionalFormatting sqref="AB7">
    <cfRule type="cellIs" dxfId="1094" priority="70" stopIfTrue="1" operator="equal">
      <formula>1</formula>
    </cfRule>
  </conditionalFormatting>
  <conditionalFormatting sqref="AB7">
    <cfRule type="cellIs" dxfId="1093" priority="71" stopIfTrue="1" operator="equal">
      <formula>2</formula>
    </cfRule>
  </conditionalFormatting>
  <conditionalFormatting sqref="AB7">
    <cfRule type="cellIs" dxfId="1092" priority="72" stopIfTrue="1" operator="equal">
      <formula>0</formula>
    </cfRule>
  </conditionalFormatting>
  <conditionalFormatting sqref="AD7">
    <cfRule type="cellIs" dxfId="1091" priority="73" stopIfTrue="1" operator="equal">
      <formula>1</formula>
    </cfRule>
  </conditionalFormatting>
  <conditionalFormatting sqref="AD7">
    <cfRule type="cellIs" dxfId="1090" priority="74" stopIfTrue="1" operator="equal">
      <formula>2</formula>
    </cfRule>
  </conditionalFormatting>
  <conditionalFormatting sqref="AD7">
    <cfRule type="cellIs" dxfId="1089" priority="75" stopIfTrue="1" operator="equal">
      <formula>0</formula>
    </cfRule>
  </conditionalFormatting>
  <conditionalFormatting sqref="N8">
    <cfRule type="cellIs" dxfId="1088" priority="76" stopIfTrue="1" operator="equal">
      <formula>1</formula>
    </cfRule>
  </conditionalFormatting>
  <conditionalFormatting sqref="N8">
    <cfRule type="cellIs" dxfId="1087" priority="77" stopIfTrue="1" operator="equal">
      <formula>2</formula>
    </cfRule>
  </conditionalFormatting>
  <conditionalFormatting sqref="N8">
    <cfRule type="cellIs" dxfId="1086" priority="78" stopIfTrue="1" operator="equal">
      <formula>0</formula>
    </cfRule>
  </conditionalFormatting>
  <conditionalFormatting sqref="H118">
    <cfRule type="cellIs" dxfId="1085" priority="79" stopIfTrue="1" operator="equal">
      <formula>1</formula>
    </cfRule>
  </conditionalFormatting>
  <conditionalFormatting sqref="H118">
    <cfRule type="cellIs" dxfId="1084" priority="80" stopIfTrue="1" operator="equal">
      <formula>2</formula>
    </cfRule>
  </conditionalFormatting>
  <conditionalFormatting sqref="H118">
    <cfRule type="cellIs" dxfId="1083" priority="81" stopIfTrue="1" operator="equal">
      <formula>0</formula>
    </cfRule>
  </conditionalFormatting>
  <conditionalFormatting sqref="J118">
    <cfRule type="cellIs" dxfId="1082" priority="82" stopIfTrue="1" operator="equal">
      <formula>1</formula>
    </cfRule>
  </conditionalFormatting>
  <conditionalFormatting sqref="J118">
    <cfRule type="cellIs" dxfId="1081" priority="83" stopIfTrue="1" operator="equal">
      <formula>2</formula>
    </cfRule>
  </conditionalFormatting>
  <conditionalFormatting sqref="J118">
    <cfRule type="cellIs" dxfId="1080" priority="84" stopIfTrue="1" operator="equal">
      <formula>0</formula>
    </cfRule>
  </conditionalFormatting>
  <conditionalFormatting sqref="L118">
    <cfRule type="cellIs" dxfId="1079" priority="85" stopIfTrue="1" operator="equal">
      <formula>1</formula>
    </cfRule>
  </conditionalFormatting>
  <conditionalFormatting sqref="L118">
    <cfRule type="cellIs" dxfId="1078" priority="86" stopIfTrue="1" operator="equal">
      <formula>2</formula>
    </cfRule>
  </conditionalFormatting>
  <conditionalFormatting sqref="L118">
    <cfRule type="cellIs" dxfId="1077" priority="87" stopIfTrue="1" operator="equal">
      <formula>0</formula>
    </cfRule>
  </conditionalFormatting>
  <conditionalFormatting sqref="N118">
    <cfRule type="cellIs" dxfId="1076" priority="88" stopIfTrue="1" operator="equal">
      <formula>1</formula>
    </cfRule>
  </conditionalFormatting>
  <conditionalFormatting sqref="N118">
    <cfRule type="cellIs" dxfId="1075" priority="89" stopIfTrue="1" operator="equal">
      <formula>2</formula>
    </cfRule>
  </conditionalFormatting>
  <conditionalFormatting sqref="N118">
    <cfRule type="cellIs" dxfId="1074" priority="90" stopIfTrue="1" operator="equal">
      <formula>0</formula>
    </cfRule>
  </conditionalFormatting>
  <conditionalFormatting sqref="R118">
    <cfRule type="cellIs" dxfId="1073" priority="91" stopIfTrue="1" operator="equal">
      <formula>1</formula>
    </cfRule>
  </conditionalFormatting>
  <conditionalFormatting sqref="R118">
    <cfRule type="cellIs" dxfId="1072" priority="92" stopIfTrue="1" operator="equal">
      <formula>2</formula>
    </cfRule>
  </conditionalFormatting>
  <conditionalFormatting sqref="R118">
    <cfRule type="cellIs" dxfId="1071" priority="93" stopIfTrue="1" operator="equal">
      <formula>0</formula>
    </cfRule>
  </conditionalFormatting>
  <conditionalFormatting sqref="P118">
    <cfRule type="cellIs" dxfId="1070" priority="94" stopIfTrue="1" operator="equal">
      <formula>1</formula>
    </cfRule>
  </conditionalFormatting>
  <conditionalFormatting sqref="P118">
    <cfRule type="cellIs" dxfId="1069" priority="95" stopIfTrue="1" operator="equal">
      <formula>2</formula>
    </cfRule>
  </conditionalFormatting>
  <conditionalFormatting sqref="P118">
    <cfRule type="cellIs" dxfId="1068" priority="96" stopIfTrue="1" operator="equal">
      <formula>0</formula>
    </cfRule>
  </conditionalFormatting>
  <conditionalFormatting sqref="T118">
    <cfRule type="cellIs" dxfId="1067" priority="97" stopIfTrue="1" operator="equal">
      <formula>1</formula>
    </cfRule>
  </conditionalFormatting>
  <conditionalFormatting sqref="T118">
    <cfRule type="cellIs" dxfId="1066" priority="98" stopIfTrue="1" operator="equal">
      <formula>2</formula>
    </cfRule>
  </conditionalFormatting>
  <conditionalFormatting sqref="T118">
    <cfRule type="cellIs" dxfId="1065" priority="99" stopIfTrue="1" operator="equal">
      <formula>0</formula>
    </cfRule>
  </conditionalFormatting>
  <conditionalFormatting sqref="V118">
    <cfRule type="cellIs" dxfId="1064" priority="100" stopIfTrue="1" operator="equal">
      <formula>1</formula>
    </cfRule>
  </conditionalFormatting>
  <conditionalFormatting sqref="V118">
    <cfRule type="cellIs" dxfId="1063" priority="101" stopIfTrue="1" operator="equal">
      <formula>2</formula>
    </cfRule>
  </conditionalFormatting>
  <conditionalFormatting sqref="V118">
    <cfRule type="cellIs" dxfId="1062" priority="102" stopIfTrue="1" operator="equal">
      <formula>0</formula>
    </cfRule>
  </conditionalFormatting>
  <conditionalFormatting sqref="X118">
    <cfRule type="cellIs" dxfId="1061" priority="103" stopIfTrue="1" operator="equal">
      <formula>1</formula>
    </cfRule>
  </conditionalFormatting>
  <conditionalFormatting sqref="X118">
    <cfRule type="cellIs" dxfId="1060" priority="104" stopIfTrue="1" operator="equal">
      <formula>2</formula>
    </cfRule>
  </conditionalFormatting>
  <conditionalFormatting sqref="X118">
    <cfRule type="cellIs" dxfId="1059" priority="105" stopIfTrue="1" operator="equal">
      <formula>0</formula>
    </cfRule>
  </conditionalFormatting>
  <conditionalFormatting sqref="Z118">
    <cfRule type="cellIs" dxfId="1058" priority="106" stopIfTrue="1" operator="equal">
      <formula>1</formula>
    </cfRule>
  </conditionalFormatting>
  <conditionalFormatting sqref="Z118">
    <cfRule type="cellIs" dxfId="1057" priority="107" stopIfTrue="1" operator="equal">
      <formula>2</formula>
    </cfRule>
  </conditionalFormatting>
  <conditionalFormatting sqref="Z118">
    <cfRule type="cellIs" dxfId="1056" priority="108" stopIfTrue="1" operator="equal">
      <formula>0</formula>
    </cfRule>
  </conditionalFormatting>
  <conditionalFormatting sqref="AB118">
    <cfRule type="cellIs" dxfId="1055" priority="109" stopIfTrue="1" operator="equal">
      <formula>1</formula>
    </cfRule>
  </conditionalFormatting>
  <conditionalFormatting sqref="AB118">
    <cfRule type="cellIs" dxfId="1054" priority="110" stopIfTrue="1" operator="equal">
      <formula>2</formula>
    </cfRule>
  </conditionalFormatting>
  <conditionalFormatting sqref="AB118">
    <cfRule type="cellIs" dxfId="1053" priority="111" stopIfTrue="1" operator="equal">
      <formula>0</formula>
    </cfRule>
  </conditionalFormatting>
  <conditionalFormatting sqref="AD118">
    <cfRule type="cellIs" dxfId="1052" priority="112" stopIfTrue="1" operator="equal">
      <formula>1</formula>
    </cfRule>
  </conditionalFormatting>
  <conditionalFormatting sqref="AD118">
    <cfRule type="cellIs" dxfId="1051" priority="113" stopIfTrue="1" operator="equal">
      <formula>2</formula>
    </cfRule>
  </conditionalFormatting>
  <conditionalFormatting sqref="AD118">
    <cfRule type="cellIs" dxfId="1050" priority="114" stopIfTrue="1" operator="equal">
      <formula>0</formula>
    </cfRule>
  </conditionalFormatting>
  <conditionalFormatting sqref="AD125 AB125 Z125 X125 V125 T125 R125 P125 N125 L125 J125 H125">
    <cfRule type="cellIs" dxfId="1049" priority="115" stopIfTrue="1" operator="equal">
      <formula>1</formula>
    </cfRule>
  </conditionalFormatting>
  <conditionalFormatting sqref="AD125 AB125 Z125 X125 V125 T125 R125 P125 N125 L125 J125 H125">
    <cfRule type="cellIs" dxfId="1048" priority="116" stopIfTrue="1" operator="equal">
      <formula>2</formula>
    </cfRule>
  </conditionalFormatting>
  <conditionalFormatting sqref="AD125 AB125 Z125 X125 V125 T125 R125 P125 N125 L125 J125 H125">
    <cfRule type="cellIs" dxfId="1047" priority="117" stopIfTrue="1" operator="equal">
      <formula>0</formula>
    </cfRule>
  </conditionalFormatting>
  <conditionalFormatting sqref="AD9:AD10 AB9:AB10 Z9:Z10 X9:X10 V9:V10 T9:T10 R9:R10 P9:P10 N9:N10 L9:L10 J9:J10 H9:H10">
    <cfRule type="cellIs" dxfId="1046" priority="118" stopIfTrue="1" operator="equal">
      <formula>1</formula>
    </cfRule>
  </conditionalFormatting>
  <conditionalFormatting sqref="AD9:AD10 AB9:AB10 Z9:Z10 X9:X10 V9:V10 T9:T10 R9:R10 P9:P10 N9:N10 L9:L10 J9:J10 H9:H10">
    <cfRule type="cellIs" dxfId="1045" priority="119" stopIfTrue="1" operator="equal">
      <formula>2</formula>
    </cfRule>
  </conditionalFormatting>
  <conditionalFormatting sqref="AD9:AD10 AB9:AB10 Z9:Z10 X9:X10 V9:V10 T9:T10 R9:R10 P9:P10 N9:N10 L9:L10 J9:J10 H9:H10">
    <cfRule type="cellIs" dxfId="1044" priority="120" stopIfTrue="1" operator="equal">
      <formula>0</formula>
    </cfRule>
  </conditionalFormatting>
  <conditionalFormatting sqref="AD11:AD12 AB11:AB12 Z11:Z12 X11:X12 V11:V12 T11:T12 R11:R12 P11:P12 N11:N12 L11:L12 J11:J12 H11:H12">
    <cfRule type="cellIs" dxfId="1043" priority="121" stopIfTrue="1" operator="equal">
      <formula>1</formula>
    </cfRule>
  </conditionalFormatting>
  <conditionalFormatting sqref="AD11:AD12 AB11:AB12 Z11:Z12 X11:X12 V11:V12 T11:T12 R11:R12 P11:P12 N11:N12 L11:L12 J11:J12 H11:H12">
    <cfRule type="cellIs" dxfId="1042" priority="122" stopIfTrue="1" operator="equal">
      <formula>2</formula>
    </cfRule>
  </conditionalFormatting>
  <conditionalFormatting sqref="AD11:AD12 AB11:AB12 Z11:Z12 X11:X12 V11:V12 T11:T12 R11:R12 P11:P12 N11:N12 L11:L12 J11:J12 H11:H12">
    <cfRule type="cellIs" dxfId="1041" priority="123" stopIfTrue="1" operator="equal">
      <formula>0</formula>
    </cfRule>
  </conditionalFormatting>
  <conditionalFormatting sqref="H14:H16 J14:J16 L14:L16 N14:N16 P14:P16 R14:R16 T14:T16 V14:V16 X14:X16 Z14:Z16 AB14:AB16 AD14:AD16">
    <cfRule type="cellIs" dxfId="1040" priority="124" stopIfTrue="1" operator="equal">
      <formula>1</formula>
    </cfRule>
  </conditionalFormatting>
  <conditionalFormatting sqref="H14:H16 J14:J16 L14:L16 N14:N16 P14:P16 R14:R16 T14:T16 V14:V16 X14:X16 Z14:Z16 AB14:AB16 AD14:AD16">
    <cfRule type="cellIs" dxfId="1039" priority="125" stopIfTrue="1" operator="equal">
      <formula>2</formula>
    </cfRule>
  </conditionalFormatting>
  <conditionalFormatting sqref="H14:H16 J14:J16 L14:L16 N14:N16 P14:P16 R14:R16 T14:T16 V14:V16 X14:X16 Z14:Z16 AB14:AB16 AD14:AD16">
    <cfRule type="cellIs" dxfId="1038" priority="126" stopIfTrue="1" operator="equal">
      <formula>0</formula>
    </cfRule>
  </conditionalFormatting>
  <conditionalFormatting sqref="AD25:AD27 AB25:AB27 Z25:Z27 X25:X27 V25:V27 T25:T27 R25:R27 P25:P27 N25:N27 L25:L27 J25:J27 H25:H27">
    <cfRule type="cellIs" dxfId="1037" priority="127" stopIfTrue="1" operator="equal">
      <formula>1</formula>
    </cfRule>
  </conditionalFormatting>
  <conditionalFormatting sqref="AD25:AD27 AB25:AB27 Z25:Z27 X25:X27 V25:V27 T25:T27 R25:R27 P25:P27 N25:N27 L25:L27 J25:J27 H25:H27">
    <cfRule type="cellIs" dxfId="1036" priority="128" stopIfTrue="1" operator="equal">
      <formula>2</formula>
    </cfRule>
  </conditionalFormatting>
  <conditionalFormatting sqref="AD25:AD27 AB25:AB27 Z25:Z27 X25:X27 V25:V27 T25:T27 R25:R27 P25:P27 N25:N27 L25:L27 J25:J27 H25:H27">
    <cfRule type="cellIs" dxfId="1035" priority="129" stopIfTrue="1" operator="equal">
      <formula>0</formula>
    </cfRule>
  </conditionalFormatting>
  <conditionalFormatting sqref="AD34 AB34 Z34 X34 V34 T34 R34 P34 N34 L34 J34 H34">
    <cfRule type="cellIs" dxfId="1034" priority="130" stopIfTrue="1" operator="equal">
      <formula>1</formula>
    </cfRule>
  </conditionalFormatting>
  <conditionalFormatting sqref="AD34 AB34 Z34 X34 V34 T34 R34 P34 N34 L34 J34 H34">
    <cfRule type="cellIs" dxfId="1033" priority="131" stopIfTrue="1" operator="equal">
      <formula>2</formula>
    </cfRule>
  </conditionalFormatting>
  <conditionalFormatting sqref="AD34 AB34 Z34 X34 V34 T34 R34 P34 N34 L34 J34 H34">
    <cfRule type="cellIs" dxfId="1032" priority="132" stopIfTrue="1" operator="equal">
      <formula>0</formula>
    </cfRule>
  </conditionalFormatting>
  <conditionalFormatting sqref="AD41 AB41 Z41 X41 V41 T41 R41 P41 N41 L41 J41 H41">
    <cfRule type="cellIs" dxfId="1031" priority="133" stopIfTrue="1" operator="equal">
      <formula>1</formula>
    </cfRule>
  </conditionalFormatting>
  <conditionalFormatting sqref="AD41 AB41 Z41 X41 V41 T41 R41 P41 N41 L41 J41 H41">
    <cfRule type="cellIs" dxfId="1030" priority="134" stopIfTrue="1" operator="equal">
      <formula>2</formula>
    </cfRule>
  </conditionalFormatting>
  <conditionalFormatting sqref="AD41 AB41 Z41 X41 V41 T41 R41 P41 N41 L41 J41 H41">
    <cfRule type="cellIs" dxfId="1029" priority="135" stopIfTrue="1" operator="equal">
      <formula>0</formula>
    </cfRule>
  </conditionalFormatting>
  <conditionalFormatting sqref="AD49:AD53 AB49:AB53 Z49:Z53 X49:X53 V49:V53 T49:T53 R49:R53 P49:P53 N49:N53 L49:L53 J49:J53 H49:H53">
    <cfRule type="cellIs" dxfId="1028" priority="136" stopIfTrue="1" operator="equal">
      <formula>1</formula>
    </cfRule>
  </conditionalFormatting>
  <conditionalFormatting sqref="AD49:AD53 AB49:AB53 Z49:Z53 X49:X53 V49:V53 T49:T53 R49:R53 P49:P53 N49:N53 L49:L53 J49:J53 H49:H53">
    <cfRule type="cellIs" dxfId="1027" priority="137" stopIfTrue="1" operator="equal">
      <formula>2</formula>
    </cfRule>
  </conditionalFormatting>
  <conditionalFormatting sqref="AD49:AD53 AB49:AB53 Z49:Z53 X49:X53 V49:V53 T49:T53 R49:R53 P49:P53 N49:N53 L49:L53 J49:J53 H49:H53">
    <cfRule type="cellIs" dxfId="1026" priority="138" stopIfTrue="1" operator="equal">
      <formula>0</formula>
    </cfRule>
  </conditionalFormatting>
  <conditionalFormatting sqref="H55:H57 J55:J57 L55:L57 N55:N57 P55:P57 R55:R57 T55:T57 V55:V57 X55:X57 Z55:Z57 AB55:AB57 AD55:AD57">
    <cfRule type="cellIs" dxfId="1025" priority="139" stopIfTrue="1" operator="equal">
      <formula>1</formula>
    </cfRule>
  </conditionalFormatting>
  <conditionalFormatting sqref="H55:H57 J55:J57 L55:L57 N55:N57 P55:P57 R55:R57 T55:T57 V55:V57 X55:X57 Z55:Z57 AB55:AB57 AD55:AD57">
    <cfRule type="cellIs" dxfId="1024" priority="140" stopIfTrue="1" operator="equal">
      <formula>2</formula>
    </cfRule>
  </conditionalFormatting>
  <conditionalFormatting sqref="H55:H57 J55:J57 L55:L57 N55:N57 P55:P57 R55:R57 T55:T57 V55:V57 X55:X57 Z55:Z57 AB55:AB57 AD55:AD57">
    <cfRule type="cellIs" dxfId="1023" priority="141" stopIfTrue="1" operator="equal">
      <formula>0</formula>
    </cfRule>
  </conditionalFormatting>
  <conditionalFormatting sqref="AD62 AB62 Z62 X62 V62 T62 R62 P62 N62 L62 J62 H62">
    <cfRule type="cellIs" dxfId="1022" priority="142" stopIfTrue="1" operator="equal">
      <formula>1</formula>
    </cfRule>
  </conditionalFormatting>
  <conditionalFormatting sqref="AD62 AB62 Z62 X62 V62 T62 R62 P62 N62 L62 J62 H62">
    <cfRule type="cellIs" dxfId="1021" priority="143" stopIfTrue="1" operator="equal">
      <formula>2</formula>
    </cfRule>
  </conditionalFormatting>
  <conditionalFormatting sqref="AD62 AB62 Z62 X62 V62 T62 R62 P62 N62 L62 J62 H62">
    <cfRule type="cellIs" dxfId="1020" priority="144" stopIfTrue="1" operator="equal">
      <formula>0</formula>
    </cfRule>
  </conditionalFormatting>
  <conditionalFormatting sqref="AD69 AB69 Z69 X69 V69 T69 R69 P69 N69 L69 H69 J69">
    <cfRule type="cellIs" dxfId="1019" priority="145" stopIfTrue="1" operator="equal">
      <formula>1</formula>
    </cfRule>
  </conditionalFormatting>
  <conditionalFormatting sqref="AD69 AB69 Z69 X69 V69 T69 R69 P69 N69 L69 H69 J69">
    <cfRule type="cellIs" dxfId="1018" priority="146" stopIfTrue="1" operator="equal">
      <formula>2</formula>
    </cfRule>
  </conditionalFormatting>
  <conditionalFormatting sqref="AD69 AB69 Z69 X69 V69 T69 R69 P69 N69 L69 H69 J69">
    <cfRule type="cellIs" dxfId="1017" priority="147" stopIfTrue="1" operator="equal">
      <formula>0</formula>
    </cfRule>
  </conditionalFormatting>
  <conditionalFormatting sqref="AD87 AB87 Z87 X87 V87 T87 R87 P87 N87 L87 J87 H87">
    <cfRule type="cellIs" dxfId="1016" priority="148" stopIfTrue="1" operator="equal">
      <formula>1</formula>
    </cfRule>
  </conditionalFormatting>
  <conditionalFormatting sqref="AD87 AB87 Z87 X87 V87 T87 R87 P87 N87 L87 J87 H87">
    <cfRule type="cellIs" dxfId="1015" priority="149" stopIfTrue="1" operator="equal">
      <formula>2</formula>
    </cfRule>
  </conditionalFormatting>
  <conditionalFormatting sqref="AD87 AB87 Z87 X87 V87 T87 R87 P87 N87 L87 J87 H87">
    <cfRule type="cellIs" dxfId="1014" priority="150" stopIfTrue="1" operator="equal">
      <formula>0</formula>
    </cfRule>
  </conditionalFormatting>
  <conditionalFormatting sqref="AD95 AB95 Z95 X95 V95 T95 R95 P95 N95 L95 J95 H95">
    <cfRule type="cellIs" dxfId="1013" priority="151" stopIfTrue="1" operator="equal">
      <formula>1</formula>
    </cfRule>
  </conditionalFormatting>
  <conditionalFormatting sqref="AD95 AB95 Z95 X95 V95 T95 R95 P95 N95 L95 J95 H95">
    <cfRule type="cellIs" dxfId="1012" priority="152" stopIfTrue="1" operator="equal">
      <formula>2</formula>
    </cfRule>
  </conditionalFormatting>
  <conditionalFormatting sqref="AD95 AB95 Z95 X95 V95 T95 R95 P95 N95 L95 J95 H95">
    <cfRule type="cellIs" dxfId="1011" priority="153" stopIfTrue="1" operator="equal">
      <formula>0</formula>
    </cfRule>
  </conditionalFormatting>
  <conditionalFormatting sqref="AD102:AD103 AB102:AB103 Z102:Z103 X102:X103 V102:V103 T102:T103 R102:R103 P102:P103 N102:N103 L102:L103 J102:J103">
    <cfRule type="cellIs" dxfId="1010" priority="154" stopIfTrue="1" operator="equal">
      <formula>1</formula>
    </cfRule>
  </conditionalFormatting>
  <conditionalFormatting sqref="AD102:AD103 AB102:AB103 Z102:Z103 X102:X103 V102:V103 T102:T103 R102:R103 P102:P103 N102:N103 L102:L103 J102:J103">
    <cfRule type="cellIs" dxfId="1009" priority="155" stopIfTrue="1" operator="equal">
      <formula>2</formula>
    </cfRule>
  </conditionalFormatting>
  <conditionalFormatting sqref="AD102:AD103 AB102:AB103 Z102:Z103 X102:X103 V102:V103 T102:T103 R102:R103 P102:P103 N102:N103 L102:L103 J102:J103">
    <cfRule type="cellIs" dxfId="1008" priority="156" stopIfTrue="1" operator="equal">
      <formula>0</formula>
    </cfRule>
  </conditionalFormatting>
  <conditionalFormatting sqref="H108:H110 J108:J110 L108:L110 N108:N110 P108:P110 R108:R110 T108:T110 V108:V110 X108:X110 Z108:Z110 AB108:AB110 AD108:AD110">
    <cfRule type="cellIs" dxfId="1007" priority="157" stopIfTrue="1" operator="equal">
      <formula>1</formula>
    </cfRule>
  </conditionalFormatting>
  <conditionalFormatting sqref="H108:H110 J108:J110 L108:L110 N108:N110 P108:P110 R108:R110 T108:T110 V108:V110 X108:X110 Z108:Z110 AB108:AB110 AD108:AD110">
    <cfRule type="cellIs" dxfId="1006" priority="158" stopIfTrue="1" operator="equal">
      <formula>2</formula>
    </cfRule>
  </conditionalFormatting>
  <conditionalFormatting sqref="H108:H110 J108:J110 L108:L110 N108:N110 P108:P110 R108:R110 T108:T110 V108:V110 X108:X110 Z108:Z110 AB108:AB110 AD108:AD110">
    <cfRule type="cellIs" dxfId="1005" priority="159" stopIfTrue="1" operator="equal">
      <formula>0</formula>
    </cfRule>
  </conditionalFormatting>
  <conditionalFormatting sqref="AD120 AB120 Z120 X120 V120 T120 R120 P120 N120 L120 J120 H120">
    <cfRule type="cellIs" dxfId="1004" priority="160" stopIfTrue="1" operator="equal">
      <formula>1</formula>
    </cfRule>
  </conditionalFormatting>
  <conditionalFormatting sqref="AD120 AB120 Z120 X120 V120 T120 R120 P120 N120 L120 J120 H120">
    <cfRule type="cellIs" dxfId="1003" priority="161" stopIfTrue="1" operator="equal">
      <formula>2</formula>
    </cfRule>
  </conditionalFormatting>
  <conditionalFormatting sqref="AD120 AB120 Z120 X120 V120 T120 R120 P120 N120 L120 J120 H120">
    <cfRule type="cellIs" dxfId="1002" priority="162" stopIfTrue="1" operator="equal">
      <formula>0</formula>
    </cfRule>
  </conditionalFormatting>
  <conditionalFormatting sqref="AD126 AB126 Z126 X126 V126 T126 R126 P126 N126 L126 J126 H126">
    <cfRule type="cellIs" dxfId="1001" priority="163" stopIfTrue="1" operator="equal">
      <formula>1</formula>
    </cfRule>
  </conditionalFormatting>
  <conditionalFormatting sqref="AD126 AB126 Z126 X126 V126 T126 R126 P126 N126 L126 J126 H126">
    <cfRule type="cellIs" dxfId="1000" priority="164" stopIfTrue="1" operator="equal">
      <formula>2</formula>
    </cfRule>
  </conditionalFormatting>
  <conditionalFormatting sqref="AD126 AB126 Z126 X126 V126 T126 R126 P126 N126 L126 J126 H126">
    <cfRule type="cellIs" dxfId="999" priority="165" stopIfTrue="1" operator="equal">
      <formula>0</formula>
    </cfRule>
  </conditionalFormatting>
  <conditionalFormatting sqref="H132 J132 L132 N132 P132 R132 T132 V132 X132 Z132 AB132 AD132:AD133">
    <cfRule type="cellIs" dxfId="998" priority="166" stopIfTrue="1" operator="equal">
      <formula>1</formula>
    </cfRule>
  </conditionalFormatting>
  <conditionalFormatting sqref="H132 J132 L132 N132 P132 R132 T132 V132 X132 Z132 AB132 AD132:AD133">
    <cfRule type="cellIs" dxfId="997" priority="167" stopIfTrue="1" operator="equal">
      <formula>2</formula>
    </cfRule>
  </conditionalFormatting>
  <conditionalFormatting sqref="H132 J132 L132 N132 P132 R132 T132 V132 X132 Z132 AB132 AD132:AD133">
    <cfRule type="cellIs" dxfId="996" priority="168" stopIfTrue="1" operator="equal">
      <formula>0</formula>
    </cfRule>
  </conditionalFormatting>
  <conditionalFormatting sqref="AD144 AB144 Z144 X144 V144 T144 R144 P144 N144 L144 J144 H144">
    <cfRule type="cellIs" dxfId="995" priority="169" stopIfTrue="1" operator="equal">
      <formula>1</formula>
    </cfRule>
  </conditionalFormatting>
  <conditionalFormatting sqref="AD144 AB144 Z144 X144 V144 T144 R144 P144 N144 L144 J144 H144">
    <cfRule type="cellIs" dxfId="994" priority="170" stopIfTrue="1" operator="equal">
      <formula>2</formula>
    </cfRule>
  </conditionalFormatting>
  <conditionalFormatting sqref="AD144 AB144 Z144 X144 V144 T144 R144 P144 N144 L144 J144 H144">
    <cfRule type="cellIs" dxfId="993" priority="171" stopIfTrue="1" operator="equal">
      <formula>0</formula>
    </cfRule>
  </conditionalFormatting>
  <conditionalFormatting sqref="H160 J160 L160 N160 P160 R160 T160 V160 X160 Z160 AB160 AD160 AD155 AB155 Z155 X155 V155 T155 R155 P155 N155 L155 J155 H155">
    <cfRule type="cellIs" dxfId="992" priority="172" stopIfTrue="1" operator="equal">
      <formula>1</formula>
    </cfRule>
  </conditionalFormatting>
  <conditionalFormatting sqref="H160 J160 L160 N160 P160 R160 T160 V160 X160 Z160 AB160 AD160 AD155 AB155 Z155 X155 V155 T155 R155 P155 N155 L155 J155 H155">
    <cfRule type="cellIs" dxfId="991" priority="173" stopIfTrue="1" operator="equal">
      <formula>2</formula>
    </cfRule>
  </conditionalFormatting>
  <conditionalFormatting sqref="H160 J160 L160 N160 P160 R160 T160 V160 X160 Z160 AB160 AD160 AD155 AB155 Z155 X155 V155 T155 R155 P155 N155 L155 J155 H155">
    <cfRule type="cellIs" dxfId="990" priority="174" stopIfTrue="1" operator="equal">
      <formula>0</formula>
    </cfRule>
  </conditionalFormatting>
  <conditionalFormatting sqref="H188:H193 J188:J193 L188:L193 N188:N193 P188:P193 R188:R193 T188:T193 V188:V193 X188:X193 Z188:Z193 AB188:AB193 AD188:AD193">
    <cfRule type="cellIs" dxfId="989" priority="175" stopIfTrue="1" operator="equal">
      <formula>1</formula>
    </cfRule>
  </conditionalFormatting>
  <conditionalFormatting sqref="H188:H193 J188:J193 L188:L193 N188:N193 P188:P193 R188:R193 T188:T193 V188:V193 X188:X193 Z188:Z193 AB188:AB193 AD188:AD193">
    <cfRule type="cellIs" dxfId="988" priority="176" stopIfTrue="1" operator="equal">
      <formula>2</formula>
    </cfRule>
  </conditionalFormatting>
  <conditionalFormatting sqref="H188:H193 J188:J193 L188:L193 N188:N193 P188:P193 R188:R193 T188:T193 V188:V193 X188:X193 Z188:Z193 AB188:AB193 AD188:AD193">
    <cfRule type="cellIs" dxfId="987" priority="177" stopIfTrue="1" operator="equal">
      <formula>0</formula>
    </cfRule>
  </conditionalFormatting>
  <conditionalFormatting sqref="AD199:AD205 AB199:AB205 Z199:Z205 X199:X205 V199:V205 T199:T205 R199:R205 P199:P205 N199:N205 L199:L205 J199:J205 H199:H205">
    <cfRule type="cellIs" dxfId="986" priority="178" stopIfTrue="1" operator="equal">
      <formula>1</formula>
    </cfRule>
  </conditionalFormatting>
  <conditionalFormatting sqref="AD199:AD205 AB199:AB205 Z199:Z205 X199:X205 V199:V205 T199:T205 R199:R205 P199:P205 N199:N205 L199:L205 J199:J205 H199:H205">
    <cfRule type="cellIs" dxfId="985" priority="179" stopIfTrue="1" operator="equal">
      <formula>2</formula>
    </cfRule>
  </conditionalFormatting>
  <conditionalFormatting sqref="AD199:AD205 AB199:AB205 Z199:Z205 X199:X205 V199:V205 T199:T205 R199:R205 P199:P205 N199:N205 L199:L205 J199:J205 H199:H205">
    <cfRule type="cellIs" dxfId="984" priority="180" stopIfTrue="1" operator="equal">
      <formula>0</formula>
    </cfRule>
  </conditionalFormatting>
  <conditionalFormatting sqref="H233 J233 L233 N233 P233 R233 T233 V233 X233 Z233 AB233 AD233 AD225 AB225 Z225 X225 V225 T225 R225 P225 N225 L225 J225 H225">
    <cfRule type="cellIs" dxfId="983" priority="181" stopIfTrue="1" operator="equal">
      <formula>1</formula>
    </cfRule>
  </conditionalFormatting>
  <conditionalFormatting sqref="H233 J233 L233 N233 P233 R233 T233 V233 X233 Z233 AB233 AD233 AD225 AB225 Z225 X225 V225 T225 R225 P225 N225 L225 J225 H225">
    <cfRule type="cellIs" dxfId="982" priority="182" stopIfTrue="1" operator="equal">
      <formula>2</formula>
    </cfRule>
  </conditionalFormatting>
  <conditionalFormatting sqref="H233 J233 L233 N233 P233 R233 T233 V233 X233 Z233 AB233 AD233 AD225 AB225 Z225 X225 V225 T225 R225 P225 N225 L225 J225 H225">
    <cfRule type="cellIs" dxfId="981" priority="183"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980" priority="184"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979" priority="185"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978" priority="186" stopIfTrue="1" operator="equal">
      <formula>0</formula>
    </cfRule>
  </conditionalFormatting>
  <conditionalFormatting sqref="AD262 AB262 Z262 X262 V262 T262 R262 P262 N262 L262 J262 H262">
    <cfRule type="cellIs" dxfId="977" priority="187" stopIfTrue="1" operator="equal">
      <formula>1</formula>
    </cfRule>
  </conditionalFormatting>
  <conditionalFormatting sqref="AD262 AB262 Z262 X262 V262 T262 R262 P262 N262 L262 J262 H262">
    <cfRule type="cellIs" dxfId="976" priority="188" stopIfTrue="1" operator="equal">
      <formula>2</formula>
    </cfRule>
  </conditionalFormatting>
  <conditionalFormatting sqref="AD262 AB262 Z262 X262 V262 T262 R262 P262 N262 L262 J262 H262">
    <cfRule type="cellIs" dxfId="975" priority="189"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974" priority="190"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973" priority="191"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972" priority="192" stopIfTrue="1" operator="equal">
      <formula>0</formula>
    </cfRule>
  </conditionalFormatting>
  <conditionalFormatting sqref="AD289 AB289 Z289 X289 V289 T289 R289 P289 N289 L289 J289 H289 AD284 AB284 Z284 X284 V284 T284 R284 P284 N284 L284 J284 H284">
    <cfRule type="cellIs" dxfId="971" priority="193" stopIfTrue="1" operator="equal">
      <formula>1</formula>
    </cfRule>
  </conditionalFormatting>
  <conditionalFormatting sqref="AD289 AB289 Z289 X289 V289 T289 R289 P289 N289 L289 J289 H289 AD284 AB284 Z284 X284 V284 T284 R284 P284 N284 L284 J284 H284">
    <cfRule type="cellIs" dxfId="970" priority="194" stopIfTrue="1" operator="equal">
      <formula>2</formula>
    </cfRule>
  </conditionalFormatting>
  <conditionalFormatting sqref="AD289 AB289 Z289 X289 V289 T289 R289 P289 N289 L289 J289 H289 AD284 AB284 Z284 X284 V284 T284 R284 P284 N284 L284 J284 H284">
    <cfRule type="cellIs" dxfId="969" priority="195" stopIfTrue="1" operator="equal">
      <formula>0</formula>
    </cfRule>
  </conditionalFormatting>
  <conditionalFormatting sqref="H306 J306 L306 N306 P306 R306 T306 V306 X306 Z306 AB306 AD306 AD302 AB302 Z302 X302 V302 T302 R302 P302 N302 L302 J302 H302">
    <cfRule type="cellIs" dxfId="968" priority="196" stopIfTrue="1" operator="equal">
      <formula>1</formula>
    </cfRule>
  </conditionalFormatting>
  <conditionalFormatting sqref="H306 J306 L306 N306 P306 R306 T306 V306 X306 Z306 AB306 AD306 AD302 AB302 Z302 X302 V302 T302 R302 P302 N302 L302 J302 H302">
    <cfRule type="cellIs" dxfId="967" priority="197" stopIfTrue="1" operator="equal">
      <formula>2</formula>
    </cfRule>
  </conditionalFormatting>
  <conditionalFormatting sqref="H306 J306 L306 N306 P306 R306 T306 V306 X306 Z306 AB306 AD306 AD302 AB302 Z302 X302 V302 T302 R302 P302 N302 L302 J302 H302">
    <cfRule type="cellIs" dxfId="966" priority="198" stopIfTrue="1" operator="equal">
      <formula>0</formula>
    </cfRule>
  </conditionalFormatting>
  <conditionalFormatting sqref="AD315:AD319 AB315:AB319 Z315:Z319 X315:X319 V315:V319 T315:T319 R315:R319 P315:P319 N315:N319 L315:L319 J315:J319 H315:H319">
    <cfRule type="cellIs" dxfId="965" priority="199" stopIfTrue="1" operator="equal">
      <formula>1</formula>
    </cfRule>
  </conditionalFormatting>
  <conditionalFormatting sqref="AD315:AD319 AB315:AB319 Z315:Z319 X315:X319 V315:V319 T315:T319 R315:R319 P315:P319 N315:N319 L315:L319 J315:J319 H315:H319">
    <cfRule type="cellIs" dxfId="964" priority="200" stopIfTrue="1" operator="equal">
      <formula>2</formula>
    </cfRule>
  </conditionalFormatting>
  <conditionalFormatting sqref="AD315:AD319 AB315:AB319 Z315:Z319 X315:X319 V315:V319 T315:T319 R315:R319 P315:P319 N315:N319 L315:L319 J315:J319 H315:H319">
    <cfRule type="cellIs" dxfId="963" priority="201" stopIfTrue="1" operator="equal">
      <formula>0</formula>
    </cfRule>
  </conditionalFormatting>
  <conditionalFormatting sqref="AD324:AD327 AB324:AB327 Z324:Z327 X324:X327 V324:V327 T324:T327 R324:R327 P324:P327 N324:N327 L324:L327 J324:J327 H324:H327">
    <cfRule type="cellIs" dxfId="962" priority="202" stopIfTrue="1" operator="equal">
      <formula>1</formula>
    </cfRule>
  </conditionalFormatting>
  <conditionalFormatting sqref="AD324:AD327 AB324:AB327 Z324:Z327 X324:X327 V324:V327 T324:T327 R324:R327 P324:P327 N324:N327 L324:L327 J324:J327 H324:H327">
    <cfRule type="cellIs" dxfId="961" priority="203" stopIfTrue="1" operator="equal">
      <formula>2</formula>
    </cfRule>
  </conditionalFormatting>
  <conditionalFormatting sqref="AD324:AD327 AB324:AB327 Z324:Z327 X324:X327 V324:V327 T324:T327 R324:R327 P324:P327 N324:N327 L324:L327 J324:J327 H324:H327">
    <cfRule type="cellIs" dxfId="960" priority="204" stopIfTrue="1" operator="equal">
      <formula>0</formula>
    </cfRule>
  </conditionalFormatting>
  <conditionalFormatting sqref="AD338:AD339 AB338:AB339 Z338:Z339 X338:X339 V338:V339 T338:T339 R338:R339 P338:P339 N338:N339 L338:L339 J338:J339 H338:H339">
    <cfRule type="cellIs" dxfId="959" priority="205" stopIfTrue="1" operator="equal">
      <formula>1</formula>
    </cfRule>
  </conditionalFormatting>
  <conditionalFormatting sqref="AD338:AD339 AB338:AB339 Z338:Z339 X338:X339 V338:V339 T338:T339 R338:R339 P338:P339 N338:N339 L338:L339 J338:J339 H338:H339">
    <cfRule type="cellIs" dxfId="958" priority="206" stopIfTrue="1" operator="equal">
      <formula>2</formula>
    </cfRule>
  </conditionalFormatting>
  <conditionalFormatting sqref="AD338:AD339 AB338:AB339 Z338:Z339 X338:X339 V338:V339 T338:T339 R338:R339 P338:P339 N338:N339 L338:L339 J338:J339 H338:H339">
    <cfRule type="cellIs" dxfId="957" priority="207" stopIfTrue="1" operator="equal">
      <formula>0</formula>
    </cfRule>
  </conditionalFormatting>
  <conditionalFormatting sqref="AD345:AD346 AB345:AB346 Z345:Z346 X345:X346 V345:V346 T345:T346 R345:R346 P345:P346 N345:N346 L345:L346 J345:J346 H345:H346">
    <cfRule type="cellIs" dxfId="956" priority="208" stopIfTrue="1" operator="equal">
      <formula>1</formula>
    </cfRule>
  </conditionalFormatting>
  <conditionalFormatting sqref="AD345:AD346 AB345:AB346 Z345:Z346 X345:X346 V345:V346 T345:T346 R345:R346 P345:P346 N345:N346 L345:L346 J345:J346 H345:H346">
    <cfRule type="cellIs" dxfId="955" priority="209" stopIfTrue="1" operator="equal">
      <formula>2</formula>
    </cfRule>
  </conditionalFormatting>
  <conditionalFormatting sqref="AD345:AD346 AB345:AB346 Z345:Z346 X345:X346 V345:V346 T345:T346 R345:R346 P345:P346 N345:N346 L345:L346 J345:J346 H345:H346">
    <cfRule type="cellIs" dxfId="954" priority="210"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953" priority="211"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952" priority="212"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951" priority="213"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950" priority="214"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949" priority="215"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948" priority="216" stopIfTrue="1" operator="equal">
      <formula>0</formula>
    </cfRule>
  </conditionalFormatting>
  <conditionalFormatting sqref="AD397:AD400 AB397:AB400 Z397:Z400 X397:X400 V397:V400 T397:T400 R397:R400 P397:P400 N397:N400 L397:L400 J397:J400 H397:H400">
    <cfRule type="cellIs" dxfId="947" priority="217" stopIfTrue="1" operator="equal">
      <formula>1</formula>
    </cfRule>
  </conditionalFormatting>
  <conditionalFormatting sqref="AD397:AD400 AB397:AB400 Z397:Z400 X397:X400 V397:V400 T397:T400 R397:R400 P397:P400 N397:N400 L397:L400 J397:J400 H397:H400">
    <cfRule type="cellIs" dxfId="946" priority="218" stopIfTrue="1" operator="equal">
      <formula>2</formula>
    </cfRule>
  </conditionalFormatting>
  <conditionalFormatting sqref="AD397:AD400 AB397:AB400 Z397:Z400 X397:X400 V397:V400 T397:T400 R397:R400 P397:P400 N397:N400 L397:L400 J397:J400 H397:H400">
    <cfRule type="cellIs" dxfId="945" priority="219"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944" priority="220"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943" priority="221"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942" priority="222"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941" priority="223"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940" priority="224"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939" priority="225" stopIfTrue="1" operator="equal">
      <formula>0</formula>
    </cfRule>
  </conditionalFormatting>
  <conditionalFormatting sqref="AD441 AB441 Z441 X441 V441 T441 R441 P441 N441 L441 J441 H441">
    <cfRule type="cellIs" dxfId="938" priority="226" stopIfTrue="1" operator="equal">
      <formula>1</formula>
    </cfRule>
  </conditionalFormatting>
  <conditionalFormatting sqref="AD441 AB441 Z441 X441 V441 T441 R441 P441 N441 L441 J441 H441">
    <cfRule type="cellIs" dxfId="937" priority="227" stopIfTrue="1" operator="equal">
      <formula>2</formula>
    </cfRule>
  </conditionalFormatting>
  <conditionalFormatting sqref="AD441 AB441 Z441 X441 V441 T441 R441 P441 N441 L441 J441 H441">
    <cfRule type="cellIs" dxfId="936" priority="228" stopIfTrue="1" operator="equal">
      <formula>0</formula>
    </cfRule>
  </conditionalFormatting>
  <conditionalFormatting sqref="AB496">
    <cfRule type="cellIs" dxfId="935" priority="229" stopIfTrue="1" operator="equal">
      <formula>1</formula>
    </cfRule>
  </conditionalFormatting>
  <conditionalFormatting sqref="AB496">
    <cfRule type="cellIs" dxfId="934" priority="230" stopIfTrue="1" operator="equal">
      <formula>2</formula>
    </cfRule>
  </conditionalFormatting>
  <conditionalFormatting sqref="AB496">
    <cfRule type="cellIs" dxfId="933" priority="231"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932" priority="232"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931" priority="233"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930" priority="234"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929" priority="235"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928" priority="236"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927" priority="237"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926" priority="238"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925" priority="239"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924" priority="240"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923" priority="241"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922" priority="242"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921" priority="243"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920" priority="244"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919" priority="245"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918" priority="246" stopIfTrue="1" operator="equal">
      <formula>0</formula>
    </cfRule>
  </conditionalFormatting>
  <conditionalFormatting sqref="H493:H495 J493:J495 L493:L495 N493:N495 P493:P495 R493:R495 T493:T495 V493:V495 X493:X495 Z493:Z495 AB493:AB495 AD493:AD495">
    <cfRule type="cellIs" dxfId="917" priority="247" stopIfTrue="1" operator="equal">
      <formula>1</formula>
    </cfRule>
  </conditionalFormatting>
  <conditionalFormatting sqref="H493:H495 J493:J495 L493:L495 N493:N495 P493:P495 R493:R495 T493:T495 V493:V495 X493:X495 Z493:Z495 AB493:AB495 AD493:AD495">
    <cfRule type="cellIs" dxfId="916" priority="248" stopIfTrue="1" operator="equal">
      <formula>2</formula>
    </cfRule>
  </conditionalFormatting>
  <conditionalFormatting sqref="H493:H495 J493:J495 L493:L495 N493:N495 P493:P495 R493:R495 T493:T495 V493:V495 X493:X495 Z493:Z495 AB493:AB495 AD493:AD495">
    <cfRule type="cellIs" dxfId="915" priority="249" stopIfTrue="1" operator="equal">
      <formula>0</formula>
    </cfRule>
  </conditionalFormatting>
  <conditionalFormatting sqref="J54 L54 N54 P54 R54 T54 V54 X54 Z54 AB54 AD54 AD47 AB47 Z47 X47 V47 T47 R47 P47 N47 L47 J47">
    <cfRule type="cellIs" dxfId="914" priority="250" stopIfTrue="1" operator="equal">
      <formula>1</formula>
    </cfRule>
  </conditionalFormatting>
  <conditionalFormatting sqref="J54 L54 N54 P54 R54 T54 V54 X54 Z54 AB54 AD54 AD47 AB47 Z47 X47 V47 T47 R47 P47 N47 L47 J47">
    <cfRule type="cellIs" dxfId="913" priority="251" stopIfTrue="1" operator="equal">
      <formula>2</formula>
    </cfRule>
  </conditionalFormatting>
  <conditionalFormatting sqref="J54 L54 N54 P54 R54 T54 V54 X54 Z54 AB54 AD54 AD47 AB47 Z47 X47 V47 T47 R47 P47 N47 L47 J47">
    <cfRule type="cellIs" dxfId="912" priority="252" stopIfTrue="1" operator="equal">
      <formula>0</formula>
    </cfRule>
  </conditionalFormatting>
  <conditionalFormatting sqref="H272 J272 L272 N272 P272 R272 T272 V272 X272 Z272 AB272 AD272">
    <cfRule type="cellIs" dxfId="911" priority="253" stopIfTrue="1" operator="equal">
      <formula>1</formula>
    </cfRule>
  </conditionalFormatting>
  <conditionalFormatting sqref="H272 J272 L272 N272 P272 R272 T272 V272 X272 Z272 AB272 AD272">
    <cfRule type="cellIs" dxfId="910" priority="254" stopIfTrue="1" operator="equal">
      <formula>2</formula>
    </cfRule>
  </conditionalFormatting>
  <conditionalFormatting sqref="H272 J272 L272 N272 P272 R272 T272 V272 X272 Z272 AB272 AD272">
    <cfRule type="cellIs" dxfId="909" priority="255" stopIfTrue="1" operator="equal">
      <formula>0</formula>
    </cfRule>
  </conditionalFormatting>
  <conditionalFormatting sqref="AD303 AB303 Z303 X303 V303 T303 R303 P303 N303 L303 H303 J303">
    <cfRule type="cellIs" dxfId="908" priority="256" stopIfTrue="1" operator="equal">
      <formula>1</formula>
    </cfRule>
  </conditionalFormatting>
  <conditionalFormatting sqref="AD303 AB303 Z303 X303 V303 T303 R303 P303 N303 L303 H303 J303">
    <cfRule type="cellIs" dxfId="907" priority="257" stopIfTrue="1" operator="equal">
      <formula>2</formula>
    </cfRule>
  </conditionalFormatting>
  <conditionalFormatting sqref="AD303 AB303 Z303 X303 V303 T303 R303 P303 N303 L303 H303 J303">
    <cfRule type="cellIs" dxfId="906" priority="258" stopIfTrue="1" operator="equal">
      <formula>0</formula>
    </cfRule>
  </conditionalFormatting>
  <conditionalFormatting sqref="AD474 AB474 Z474 X474 V474 T474 R474 P474 N474 L474 J474 H474">
    <cfRule type="cellIs" dxfId="905" priority="259" stopIfTrue="1" operator="equal">
      <formula>1</formula>
    </cfRule>
  </conditionalFormatting>
  <conditionalFormatting sqref="AD474 AB474 Z474 X474 V474 T474 R474 P474 N474 L474 J474 H474">
    <cfRule type="cellIs" dxfId="904" priority="260" stopIfTrue="1" operator="equal">
      <formula>2</formula>
    </cfRule>
  </conditionalFormatting>
  <conditionalFormatting sqref="AD474 AB474 Z474 X474 V474 T474 R474 P474 N474 L474 J474 H474">
    <cfRule type="cellIs" dxfId="903" priority="261" stopIfTrue="1" operator="equal">
      <formula>0</formula>
    </cfRule>
  </conditionalFormatting>
  <conditionalFormatting sqref="AD8 AB8 Z8 X8 V8 T8 R8 P8 L8 J8 H8">
    <cfRule type="cellIs" dxfId="902" priority="262" stopIfTrue="1" operator="equal">
      <formula>1</formula>
    </cfRule>
  </conditionalFormatting>
  <conditionalFormatting sqref="AD8 AB8 Z8 X8 V8 T8 R8 P8 L8 J8 H8">
    <cfRule type="cellIs" dxfId="901" priority="263" stopIfTrue="1" operator="equal">
      <formula>2</formula>
    </cfRule>
  </conditionalFormatting>
  <conditionalFormatting sqref="AD8 AB8 Z8 X8 V8 T8 R8 P8 L8 J8 H8">
    <cfRule type="cellIs" dxfId="900" priority="264" stopIfTrue="1" operator="equal">
      <formula>0</formula>
    </cfRule>
  </conditionalFormatting>
  <conditionalFormatting sqref="H13">
    <cfRule type="cellIs" dxfId="899" priority="265" stopIfTrue="1" operator="equal">
      <formula>1</formula>
    </cfRule>
  </conditionalFormatting>
  <conditionalFormatting sqref="H13">
    <cfRule type="cellIs" dxfId="898" priority="266" stopIfTrue="1" operator="equal">
      <formula>2</formula>
    </cfRule>
  </conditionalFormatting>
  <conditionalFormatting sqref="H13">
    <cfRule type="cellIs" dxfId="897" priority="267" stopIfTrue="1" operator="equal">
      <formula>0</formula>
    </cfRule>
  </conditionalFormatting>
  <conditionalFormatting sqref="H17:H19">
    <cfRule type="cellIs" dxfId="896" priority="268" stopIfTrue="1" operator="equal">
      <formula>1</formula>
    </cfRule>
  </conditionalFormatting>
  <conditionalFormatting sqref="H17:H19">
    <cfRule type="cellIs" dxfId="895" priority="269" stopIfTrue="1" operator="equal">
      <formula>2</formula>
    </cfRule>
  </conditionalFormatting>
  <conditionalFormatting sqref="H17:H19">
    <cfRule type="cellIs" dxfId="894" priority="270" stopIfTrue="1" operator="equal">
      <formula>0</formula>
    </cfRule>
  </conditionalFormatting>
  <conditionalFormatting sqref="H24">
    <cfRule type="cellIs" dxfId="893" priority="271" stopIfTrue="1" operator="equal">
      <formula>1</formula>
    </cfRule>
  </conditionalFormatting>
  <conditionalFormatting sqref="H24">
    <cfRule type="cellIs" dxfId="892" priority="272" stopIfTrue="1" operator="equal">
      <formula>2</formula>
    </cfRule>
  </conditionalFormatting>
  <conditionalFormatting sqref="H24">
    <cfRule type="cellIs" dxfId="891" priority="273" stopIfTrue="1" operator="equal">
      <formula>0</formula>
    </cfRule>
  </conditionalFormatting>
  <conditionalFormatting sqref="H28:H33">
    <cfRule type="cellIs" dxfId="890" priority="274" stopIfTrue="1" operator="equal">
      <formula>1</formula>
    </cfRule>
  </conditionalFormatting>
  <conditionalFormatting sqref="H28:H33">
    <cfRule type="cellIs" dxfId="889" priority="275" stopIfTrue="1" operator="equal">
      <formula>2</formula>
    </cfRule>
  </conditionalFormatting>
  <conditionalFormatting sqref="H28:H33">
    <cfRule type="cellIs" dxfId="888" priority="276" stopIfTrue="1" operator="equal">
      <formula>0</formula>
    </cfRule>
  </conditionalFormatting>
  <conditionalFormatting sqref="H35:H39">
    <cfRule type="cellIs" dxfId="887" priority="277" stopIfTrue="1" operator="equal">
      <formula>1</formula>
    </cfRule>
  </conditionalFormatting>
  <conditionalFormatting sqref="H35:H39">
    <cfRule type="cellIs" dxfId="886" priority="278" stopIfTrue="1" operator="equal">
      <formula>2</formula>
    </cfRule>
  </conditionalFormatting>
  <conditionalFormatting sqref="H35:H39">
    <cfRule type="cellIs" dxfId="885" priority="279" stopIfTrue="1" operator="equal">
      <formula>0</formula>
    </cfRule>
  </conditionalFormatting>
  <conditionalFormatting sqref="H42">
    <cfRule type="cellIs" dxfId="884" priority="280" stopIfTrue="1" operator="equal">
      <formula>1</formula>
    </cfRule>
  </conditionalFormatting>
  <conditionalFormatting sqref="H42">
    <cfRule type="cellIs" dxfId="883" priority="281" stopIfTrue="1" operator="equal">
      <formula>2</formula>
    </cfRule>
  </conditionalFormatting>
  <conditionalFormatting sqref="H42">
    <cfRule type="cellIs" dxfId="882" priority="282" stopIfTrue="1" operator="equal">
      <formula>0</formula>
    </cfRule>
  </conditionalFormatting>
  <conditionalFormatting sqref="H54 H67:H68 H70:H76 H47:H48">
    <cfRule type="cellIs" dxfId="881" priority="283" stopIfTrue="1" operator="equal">
      <formula>1</formula>
    </cfRule>
  </conditionalFormatting>
  <conditionalFormatting sqref="H54 H67:H68 H70:H76 H47:H48">
    <cfRule type="cellIs" dxfId="880" priority="284" stopIfTrue="1" operator="equal">
      <formula>2</formula>
    </cfRule>
  </conditionalFormatting>
  <conditionalFormatting sqref="H54 H67:H68 H70:H76 H47:H48">
    <cfRule type="cellIs" dxfId="879" priority="285" stopIfTrue="1" operator="equal">
      <formula>0</formula>
    </cfRule>
  </conditionalFormatting>
  <conditionalFormatting sqref="H81 H83:H86">
    <cfRule type="cellIs" dxfId="878" priority="286" stopIfTrue="1" operator="equal">
      <formula>1</formula>
    </cfRule>
  </conditionalFormatting>
  <conditionalFormatting sqref="H81 H83:H86">
    <cfRule type="cellIs" dxfId="877" priority="287" stopIfTrue="1" operator="equal">
      <formula>2</formula>
    </cfRule>
  </conditionalFormatting>
  <conditionalFormatting sqref="H81 H83:H86">
    <cfRule type="cellIs" dxfId="876" priority="288" stopIfTrue="1" operator="equal">
      <formula>0</formula>
    </cfRule>
  </conditionalFormatting>
  <conditionalFormatting sqref="H88">
    <cfRule type="cellIs" dxfId="875" priority="289" stopIfTrue="1" operator="equal">
      <formula>1</formula>
    </cfRule>
  </conditionalFormatting>
  <conditionalFormatting sqref="H88">
    <cfRule type="cellIs" dxfId="874" priority="290" stopIfTrue="1" operator="equal">
      <formula>2</formula>
    </cfRule>
  </conditionalFormatting>
  <conditionalFormatting sqref="H88">
    <cfRule type="cellIs" dxfId="873" priority="291" stopIfTrue="1" operator="equal">
      <formula>0</formula>
    </cfRule>
  </conditionalFormatting>
  <conditionalFormatting sqref="H111:H112 H96:H107 H93:H94">
    <cfRule type="cellIs" dxfId="872" priority="292" stopIfTrue="1" operator="equal">
      <formula>1</formula>
    </cfRule>
  </conditionalFormatting>
  <conditionalFormatting sqref="H111:H112 H96:H107 H93:H94">
    <cfRule type="cellIs" dxfId="871" priority="293" stopIfTrue="1" operator="equal">
      <formula>2</formula>
    </cfRule>
  </conditionalFormatting>
  <conditionalFormatting sqref="H111:H112 H96:H107 H93:H94">
    <cfRule type="cellIs" dxfId="870" priority="294" stopIfTrue="1" operator="equal">
      <formula>0</formula>
    </cfRule>
  </conditionalFormatting>
  <conditionalFormatting sqref="H119">
    <cfRule type="cellIs" dxfId="869" priority="295" stopIfTrue="1" operator="equal">
      <formula>1</formula>
    </cfRule>
  </conditionalFormatting>
  <conditionalFormatting sqref="H119">
    <cfRule type="cellIs" dxfId="868" priority="296" stopIfTrue="1" operator="equal">
      <formula>2</formula>
    </cfRule>
  </conditionalFormatting>
  <conditionalFormatting sqref="H119">
    <cfRule type="cellIs" dxfId="867" priority="297" stopIfTrue="1" operator="equal">
      <formula>0</formula>
    </cfRule>
  </conditionalFormatting>
  <conditionalFormatting sqref="H127">
    <cfRule type="cellIs" dxfId="866" priority="298" stopIfTrue="1" operator="equal">
      <formula>1</formula>
    </cfRule>
  </conditionalFormatting>
  <conditionalFormatting sqref="H127">
    <cfRule type="cellIs" dxfId="865" priority="299" stopIfTrue="1" operator="equal">
      <formula>2</formula>
    </cfRule>
  </conditionalFormatting>
  <conditionalFormatting sqref="H127">
    <cfRule type="cellIs" dxfId="864" priority="300" stopIfTrue="1" operator="equal">
      <formula>0</formula>
    </cfRule>
  </conditionalFormatting>
  <conditionalFormatting sqref="H134:H138">
    <cfRule type="cellIs" dxfId="863" priority="301" stopIfTrue="1" operator="equal">
      <formula>1</formula>
    </cfRule>
  </conditionalFormatting>
  <conditionalFormatting sqref="H134:H138">
    <cfRule type="cellIs" dxfId="862" priority="302" stopIfTrue="1" operator="equal">
      <formula>2</formula>
    </cfRule>
  </conditionalFormatting>
  <conditionalFormatting sqref="H134:H138">
    <cfRule type="cellIs" dxfId="861" priority="303" stopIfTrue="1" operator="equal">
      <formula>0</formula>
    </cfRule>
  </conditionalFormatting>
  <conditionalFormatting sqref="H143 H145:H150">
    <cfRule type="cellIs" dxfId="860" priority="304" stopIfTrue="1" operator="equal">
      <formula>1</formula>
    </cfRule>
  </conditionalFormatting>
  <conditionalFormatting sqref="H143 H145:H150">
    <cfRule type="cellIs" dxfId="859" priority="305" stopIfTrue="1" operator="equal">
      <formula>2</formula>
    </cfRule>
  </conditionalFormatting>
  <conditionalFormatting sqref="H143 H145:H150">
    <cfRule type="cellIs" dxfId="858" priority="306" stopIfTrue="1" operator="equal">
      <formula>0</formula>
    </cfRule>
  </conditionalFormatting>
  <conditionalFormatting sqref="H161:H162">
    <cfRule type="cellIs" dxfId="857" priority="307" stopIfTrue="1" operator="equal">
      <formula>1</formula>
    </cfRule>
  </conditionalFormatting>
  <conditionalFormatting sqref="H161:H162">
    <cfRule type="cellIs" dxfId="856" priority="308" stopIfTrue="1" operator="equal">
      <formula>2</formula>
    </cfRule>
  </conditionalFormatting>
  <conditionalFormatting sqref="H161:H162">
    <cfRule type="cellIs" dxfId="855" priority="309" stopIfTrue="1" operator="equal">
      <formula>0</formula>
    </cfRule>
  </conditionalFormatting>
  <conditionalFormatting sqref="H167:H168">
    <cfRule type="cellIs" dxfId="854" priority="310" stopIfTrue="1" operator="equal">
      <formula>1</formula>
    </cfRule>
  </conditionalFormatting>
  <conditionalFormatting sqref="H167:H168">
    <cfRule type="cellIs" dxfId="853" priority="311" stopIfTrue="1" operator="equal">
      <formula>2</formula>
    </cfRule>
  </conditionalFormatting>
  <conditionalFormatting sqref="H167:H168">
    <cfRule type="cellIs" dxfId="852" priority="312" stopIfTrue="1" operator="equal">
      <formula>0</formula>
    </cfRule>
  </conditionalFormatting>
  <conditionalFormatting sqref="H173">
    <cfRule type="cellIs" dxfId="851" priority="313" stopIfTrue="1" operator="equal">
      <formula>1</formula>
    </cfRule>
  </conditionalFormatting>
  <conditionalFormatting sqref="H173">
    <cfRule type="cellIs" dxfId="850" priority="314" stopIfTrue="1" operator="equal">
      <formula>2</formula>
    </cfRule>
  </conditionalFormatting>
  <conditionalFormatting sqref="H173">
    <cfRule type="cellIs" dxfId="849" priority="315" stopIfTrue="1" operator="equal">
      <formula>0</formula>
    </cfRule>
  </conditionalFormatting>
  <conditionalFormatting sqref="H178">
    <cfRule type="cellIs" dxfId="848" priority="316" stopIfTrue="1" operator="equal">
      <formula>1</formula>
    </cfRule>
  </conditionalFormatting>
  <conditionalFormatting sqref="H178">
    <cfRule type="cellIs" dxfId="847" priority="317" stopIfTrue="1" operator="equal">
      <formula>2</formula>
    </cfRule>
  </conditionalFormatting>
  <conditionalFormatting sqref="H178">
    <cfRule type="cellIs" dxfId="846" priority="318" stopIfTrue="1" operator="equal">
      <formula>0</formula>
    </cfRule>
  </conditionalFormatting>
  <conditionalFormatting sqref="H184:H187">
    <cfRule type="cellIs" dxfId="845" priority="319" stopIfTrue="1" operator="equal">
      <formula>1</formula>
    </cfRule>
  </conditionalFormatting>
  <conditionalFormatting sqref="H184:H187">
    <cfRule type="cellIs" dxfId="844" priority="320" stopIfTrue="1" operator="equal">
      <formula>2</formula>
    </cfRule>
  </conditionalFormatting>
  <conditionalFormatting sqref="H184:H187">
    <cfRule type="cellIs" dxfId="843" priority="321" stopIfTrue="1" operator="equal">
      <formula>0</formula>
    </cfRule>
  </conditionalFormatting>
  <conditionalFormatting sqref="H198">
    <cfRule type="cellIs" dxfId="842" priority="322" stopIfTrue="1" operator="equal">
      <formula>1</formula>
    </cfRule>
  </conditionalFormatting>
  <conditionalFormatting sqref="H198">
    <cfRule type="cellIs" dxfId="841" priority="323" stopIfTrue="1" operator="equal">
      <formula>2</formula>
    </cfRule>
  </conditionalFormatting>
  <conditionalFormatting sqref="H198">
    <cfRule type="cellIs" dxfId="840" priority="324" stopIfTrue="1" operator="equal">
      <formula>0</formula>
    </cfRule>
  </conditionalFormatting>
  <conditionalFormatting sqref="H210:H216">
    <cfRule type="cellIs" dxfId="839" priority="325" stopIfTrue="1" operator="equal">
      <formula>1</formula>
    </cfRule>
  </conditionalFormatting>
  <conditionalFormatting sqref="H210:H216">
    <cfRule type="cellIs" dxfId="838" priority="326" stopIfTrue="1" operator="equal">
      <formula>2</formula>
    </cfRule>
  </conditionalFormatting>
  <conditionalFormatting sqref="H210:H216">
    <cfRule type="cellIs" dxfId="837" priority="327" stopIfTrue="1" operator="equal">
      <formula>0</formula>
    </cfRule>
  </conditionalFormatting>
  <conditionalFormatting sqref="H226:H227">
    <cfRule type="cellIs" dxfId="836" priority="328" stopIfTrue="1" operator="equal">
      <formula>1</formula>
    </cfRule>
  </conditionalFormatting>
  <conditionalFormatting sqref="H226:H227">
    <cfRule type="cellIs" dxfId="835" priority="329" stopIfTrue="1" operator="equal">
      <formula>2</formula>
    </cfRule>
  </conditionalFormatting>
  <conditionalFormatting sqref="H226:H227">
    <cfRule type="cellIs" dxfId="834" priority="330" stopIfTrue="1" operator="equal">
      <formula>0</formula>
    </cfRule>
  </conditionalFormatting>
  <conditionalFormatting sqref="H232">
    <cfRule type="cellIs" dxfId="833" priority="331" stopIfTrue="1" operator="equal">
      <formula>1</formula>
    </cfRule>
  </conditionalFormatting>
  <conditionalFormatting sqref="H232">
    <cfRule type="cellIs" dxfId="832" priority="332" stopIfTrue="1" operator="equal">
      <formula>2</formula>
    </cfRule>
  </conditionalFormatting>
  <conditionalFormatting sqref="H232">
    <cfRule type="cellIs" dxfId="831" priority="333" stopIfTrue="1" operator="equal">
      <formula>0</formula>
    </cfRule>
  </conditionalFormatting>
  <conditionalFormatting sqref="H238:H239">
    <cfRule type="cellIs" dxfId="830" priority="334" stopIfTrue="1" operator="equal">
      <formula>1</formula>
    </cfRule>
  </conditionalFormatting>
  <conditionalFormatting sqref="H238:H239">
    <cfRule type="cellIs" dxfId="829" priority="335" stopIfTrue="1" operator="equal">
      <formula>2</formula>
    </cfRule>
  </conditionalFormatting>
  <conditionalFormatting sqref="H238:H239">
    <cfRule type="cellIs" dxfId="828" priority="336" stopIfTrue="1" operator="equal">
      <formula>0</formula>
    </cfRule>
  </conditionalFormatting>
  <conditionalFormatting sqref="H241:H242">
    <cfRule type="cellIs" dxfId="827" priority="337" stopIfTrue="1" operator="equal">
      <formula>1</formula>
    </cfRule>
  </conditionalFormatting>
  <conditionalFormatting sqref="H241:H242">
    <cfRule type="cellIs" dxfId="826" priority="338" stopIfTrue="1" operator="equal">
      <formula>2</formula>
    </cfRule>
  </conditionalFormatting>
  <conditionalFormatting sqref="H241:H242">
    <cfRule type="cellIs" dxfId="825" priority="339" stopIfTrue="1" operator="equal">
      <formula>0</formula>
    </cfRule>
  </conditionalFormatting>
  <conditionalFormatting sqref="H275 H270">
    <cfRule type="cellIs" dxfId="824" priority="340" stopIfTrue="1" operator="equal">
      <formula>1</formula>
    </cfRule>
  </conditionalFormatting>
  <conditionalFormatting sqref="H275 H270">
    <cfRule type="cellIs" dxfId="823" priority="341" stopIfTrue="1" operator="equal">
      <formula>2</formula>
    </cfRule>
  </conditionalFormatting>
  <conditionalFormatting sqref="H275 H270">
    <cfRule type="cellIs" dxfId="822" priority="342" stopIfTrue="1" operator="equal">
      <formula>0</formula>
    </cfRule>
  </conditionalFormatting>
  <conditionalFormatting sqref="H290:H293 H285:H288 H283">
    <cfRule type="cellIs" dxfId="821" priority="343" stopIfTrue="1" operator="equal">
      <formula>1</formula>
    </cfRule>
  </conditionalFormatting>
  <conditionalFormatting sqref="H290:H293 H285:H288 H283">
    <cfRule type="cellIs" dxfId="820" priority="344" stopIfTrue="1" operator="equal">
      <formula>2</formula>
    </cfRule>
  </conditionalFormatting>
  <conditionalFormatting sqref="H290:H293 H285:H288 H283">
    <cfRule type="cellIs" dxfId="819" priority="345" stopIfTrue="1" operator="equal">
      <formula>0</formula>
    </cfRule>
  </conditionalFormatting>
  <conditionalFormatting sqref="H298:H301">
    <cfRule type="cellIs" dxfId="818" priority="346" stopIfTrue="1" operator="equal">
      <formula>1</formula>
    </cfRule>
  </conditionalFormatting>
  <conditionalFormatting sqref="H298:H301">
    <cfRule type="cellIs" dxfId="817" priority="347" stopIfTrue="1" operator="equal">
      <formula>2</formula>
    </cfRule>
  </conditionalFormatting>
  <conditionalFormatting sqref="H298:H301">
    <cfRule type="cellIs" dxfId="816" priority="348" stopIfTrue="1" operator="equal">
      <formula>0</formula>
    </cfRule>
  </conditionalFormatting>
  <conditionalFormatting sqref="H304:H305">
    <cfRule type="cellIs" dxfId="815" priority="349" stopIfTrue="1" operator="equal">
      <formula>1</formula>
    </cfRule>
  </conditionalFormatting>
  <conditionalFormatting sqref="H304:H305">
    <cfRule type="cellIs" dxfId="814" priority="350" stopIfTrue="1" operator="equal">
      <formula>2</formula>
    </cfRule>
  </conditionalFormatting>
  <conditionalFormatting sqref="H304:H305">
    <cfRule type="cellIs" dxfId="813" priority="351" stopIfTrue="1" operator="equal">
      <formula>0</formula>
    </cfRule>
  </conditionalFormatting>
  <conditionalFormatting sqref="H311:H314">
    <cfRule type="cellIs" dxfId="812" priority="352" stopIfTrue="1" operator="equal">
      <formula>1</formula>
    </cfRule>
  </conditionalFormatting>
  <conditionalFormatting sqref="H311:H314">
    <cfRule type="cellIs" dxfId="811" priority="353" stopIfTrue="1" operator="equal">
      <formula>2</formula>
    </cfRule>
  </conditionalFormatting>
  <conditionalFormatting sqref="H311:H314">
    <cfRule type="cellIs" dxfId="810" priority="354" stopIfTrue="1" operator="equal">
      <formula>0</formula>
    </cfRule>
  </conditionalFormatting>
  <conditionalFormatting sqref="H328:H332">
    <cfRule type="cellIs" dxfId="809" priority="355" stopIfTrue="1" operator="equal">
      <formula>1</formula>
    </cfRule>
  </conditionalFormatting>
  <conditionalFormatting sqref="H328:H332">
    <cfRule type="cellIs" dxfId="808" priority="356" stopIfTrue="1" operator="equal">
      <formula>2</formula>
    </cfRule>
  </conditionalFormatting>
  <conditionalFormatting sqref="H328:H332">
    <cfRule type="cellIs" dxfId="807" priority="357" stopIfTrue="1" operator="equal">
      <formula>0</formula>
    </cfRule>
  </conditionalFormatting>
  <conditionalFormatting sqref="H340 H337">
    <cfRule type="cellIs" dxfId="806" priority="358" stopIfTrue="1" operator="equal">
      <formula>1</formula>
    </cfRule>
  </conditionalFormatting>
  <conditionalFormatting sqref="H340 H337">
    <cfRule type="cellIs" dxfId="805" priority="359" stopIfTrue="1" operator="equal">
      <formula>2</formula>
    </cfRule>
  </conditionalFormatting>
  <conditionalFormatting sqref="H340 H337">
    <cfRule type="cellIs" dxfId="804" priority="360" stopIfTrue="1" operator="equal">
      <formula>0</formula>
    </cfRule>
  </conditionalFormatting>
  <conditionalFormatting sqref="H358">
    <cfRule type="cellIs" dxfId="803" priority="361" stopIfTrue="1" operator="equal">
      <formula>1</formula>
    </cfRule>
  </conditionalFormatting>
  <conditionalFormatting sqref="H358">
    <cfRule type="cellIs" dxfId="802" priority="362" stopIfTrue="1" operator="equal">
      <formula>2</formula>
    </cfRule>
  </conditionalFormatting>
  <conditionalFormatting sqref="H358">
    <cfRule type="cellIs" dxfId="801" priority="363" stopIfTrue="1" operator="equal">
      <formula>0</formula>
    </cfRule>
  </conditionalFormatting>
  <conditionalFormatting sqref="H369 H366:H367">
    <cfRule type="cellIs" dxfId="800" priority="364" stopIfTrue="1" operator="equal">
      <formula>1</formula>
    </cfRule>
  </conditionalFormatting>
  <conditionalFormatting sqref="H369 H366:H367">
    <cfRule type="cellIs" dxfId="799" priority="365" stopIfTrue="1" operator="equal">
      <formula>2</formula>
    </cfRule>
  </conditionalFormatting>
  <conditionalFormatting sqref="H369 H366:H367">
    <cfRule type="cellIs" dxfId="798" priority="366" stopIfTrue="1" operator="equal">
      <formula>0</formula>
    </cfRule>
  </conditionalFormatting>
  <conditionalFormatting sqref="H383">
    <cfRule type="cellIs" dxfId="797" priority="367" stopIfTrue="1" operator="equal">
      <formula>1</formula>
    </cfRule>
  </conditionalFormatting>
  <conditionalFormatting sqref="H383">
    <cfRule type="cellIs" dxfId="796" priority="368" stopIfTrue="1" operator="equal">
      <formula>2</formula>
    </cfRule>
  </conditionalFormatting>
  <conditionalFormatting sqref="H383">
    <cfRule type="cellIs" dxfId="795" priority="369" stopIfTrue="1" operator="equal">
      <formula>0</formula>
    </cfRule>
  </conditionalFormatting>
  <conditionalFormatting sqref="H388">
    <cfRule type="cellIs" dxfId="794" priority="370" stopIfTrue="1" operator="equal">
      <formula>1</formula>
    </cfRule>
  </conditionalFormatting>
  <conditionalFormatting sqref="H388">
    <cfRule type="cellIs" dxfId="793" priority="371" stopIfTrue="1" operator="equal">
      <formula>2</formula>
    </cfRule>
  </conditionalFormatting>
  <conditionalFormatting sqref="H388">
    <cfRule type="cellIs" dxfId="792" priority="372" stopIfTrue="1" operator="equal">
      <formula>0</formula>
    </cfRule>
  </conditionalFormatting>
  <conditionalFormatting sqref="H401">
    <cfRule type="cellIs" dxfId="791" priority="373" stopIfTrue="1" operator="equal">
      <formula>1</formula>
    </cfRule>
  </conditionalFormatting>
  <conditionalFormatting sqref="H401">
    <cfRule type="cellIs" dxfId="790" priority="374" stopIfTrue="1" operator="equal">
      <formula>2</formula>
    </cfRule>
  </conditionalFormatting>
  <conditionalFormatting sqref="H401">
    <cfRule type="cellIs" dxfId="789" priority="375" stopIfTrue="1" operator="equal">
      <formula>0</formula>
    </cfRule>
  </conditionalFormatting>
  <conditionalFormatting sqref="H413:H414">
    <cfRule type="cellIs" dxfId="788" priority="376" stopIfTrue="1" operator="equal">
      <formula>1</formula>
    </cfRule>
  </conditionalFormatting>
  <conditionalFormatting sqref="H413:H414">
    <cfRule type="cellIs" dxfId="787" priority="377" stopIfTrue="1" operator="equal">
      <formula>2</formula>
    </cfRule>
  </conditionalFormatting>
  <conditionalFormatting sqref="H413:H414">
    <cfRule type="cellIs" dxfId="786" priority="378" stopIfTrue="1" operator="equal">
      <formula>0</formula>
    </cfRule>
  </conditionalFormatting>
  <conditionalFormatting sqref="H418:H421">
    <cfRule type="cellIs" dxfId="785" priority="379" stopIfTrue="1" operator="equal">
      <formula>1</formula>
    </cfRule>
  </conditionalFormatting>
  <conditionalFormatting sqref="H418:H421">
    <cfRule type="cellIs" dxfId="784" priority="380" stopIfTrue="1" operator="equal">
      <formula>2</formula>
    </cfRule>
  </conditionalFormatting>
  <conditionalFormatting sqref="H418:H421">
    <cfRule type="cellIs" dxfId="783" priority="381" stopIfTrue="1" operator="equal">
      <formula>0</formula>
    </cfRule>
  </conditionalFormatting>
  <conditionalFormatting sqref="H427:H428">
    <cfRule type="cellIs" dxfId="782" priority="382" stopIfTrue="1" operator="equal">
      <formula>1</formula>
    </cfRule>
  </conditionalFormatting>
  <conditionalFormatting sqref="H427:H428">
    <cfRule type="cellIs" dxfId="781" priority="383" stopIfTrue="1" operator="equal">
      <formula>2</formula>
    </cfRule>
  </conditionalFormatting>
  <conditionalFormatting sqref="H427:H428">
    <cfRule type="cellIs" dxfId="780" priority="384" stopIfTrue="1" operator="equal">
      <formula>0</formula>
    </cfRule>
  </conditionalFormatting>
  <conditionalFormatting sqref="H432:H435">
    <cfRule type="cellIs" dxfId="779" priority="385" stopIfTrue="1" operator="equal">
      <formula>1</formula>
    </cfRule>
  </conditionalFormatting>
  <conditionalFormatting sqref="H432:H435">
    <cfRule type="cellIs" dxfId="778" priority="386" stopIfTrue="1" operator="equal">
      <formula>2</formula>
    </cfRule>
  </conditionalFormatting>
  <conditionalFormatting sqref="H432:H435">
    <cfRule type="cellIs" dxfId="777" priority="387" stopIfTrue="1" operator="equal">
      <formula>0</formula>
    </cfRule>
  </conditionalFormatting>
  <conditionalFormatting sqref="H442:H444">
    <cfRule type="cellIs" dxfId="776" priority="388" stopIfTrue="1" operator="equal">
      <formula>1</formula>
    </cfRule>
  </conditionalFormatting>
  <conditionalFormatting sqref="H442:H444">
    <cfRule type="cellIs" dxfId="775" priority="389" stopIfTrue="1" operator="equal">
      <formula>2</formula>
    </cfRule>
  </conditionalFormatting>
  <conditionalFormatting sqref="H442:H444">
    <cfRule type="cellIs" dxfId="774" priority="390" stopIfTrue="1" operator="equal">
      <formula>0</formula>
    </cfRule>
  </conditionalFormatting>
  <conditionalFormatting sqref="H456">
    <cfRule type="cellIs" dxfId="773" priority="391" stopIfTrue="1" operator="equal">
      <formula>1</formula>
    </cfRule>
  </conditionalFormatting>
  <conditionalFormatting sqref="H456">
    <cfRule type="cellIs" dxfId="772" priority="392" stopIfTrue="1" operator="equal">
      <formula>2</formula>
    </cfRule>
  </conditionalFormatting>
  <conditionalFormatting sqref="H456">
    <cfRule type="cellIs" dxfId="771" priority="393" stopIfTrue="1" operator="equal">
      <formula>0</formula>
    </cfRule>
  </conditionalFormatting>
  <conditionalFormatting sqref="H468:H473">
    <cfRule type="cellIs" dxfId="770" priority="394" stopIfTrue="1" operator="equal">
      <formula>1</formula>
    </cfRule>
  </conditionalFormatting>
  <conditionalFormatting sqref="H468:H473">
    <cfRule type="cellIs" dxfId="769" priority="395" stopIfTrue="1" operator="equal">
      <formula>2</formula>
    </cfRule>
  </conditionalFormatting>
  <conditionalFormatting sqref="H468:H473">
    <cfRule type="cellIs" dxfId="768" priority="396" stopIfTrue="1" operator="equal">
      <formula>0</formula>
    </cfRule>
  </conditionalFormatting>
  <conditionalFormatting sqref="H488">
    <cfRule type="cellIs" dxfId="767" priority="397" stopIfTrue="1" operator="equal">
      <formula>1</formula>
    </cfRule>
  </conditionalFormatting>
  <conditionalFormatting sqref="H488">
    <cfRule type="cellIs" dxfId="766" priority="398" stopIfTrue="1" operator="equal">
      <formula>2</formula>
    </cfRule>
  </conditionalFormatting>
  <conditionalFormatting sqref="H488">
    <cfRule type="cellIs" dxfId="765" priority="399" stopIfTrue="1" operator="equal">
      <formula>0</formula>
    </cfRule>
  </conditionalFormatting>
  <conditionalFormatting sqref="H496">
    <cfRule type="cellIs" dxfId="764" priority="400" stopIfTrue="1" operator="equal">
      <formula>1</formula>
    </cfRule>
  </conditionalFormatting>
  <conditionalFormatting sqref="H496">
    <cfRule type="cellIs" dxfId="763" priority="401" stopIfTrue="1" operator="equal">
      <formula>2</formula>
    </cfRule>
  </conditionalFormatting>
  <conditionalFormatting sqref="H496">
    <cfRule type="cellIs" dxfId="762" priority="402" stopIfTrue="1" operator="equal">
      <formula>0</formula>
    </cfRule>
  </conditionalFormatting>
  <conditionalFormatting sqref="H514">
    <cfRule type="cellIs" dxfId="761" priority="403" stopIfTrue="1" operator="equal">
      <formula>1</formula>
    </cfRule>
  </conditionalFormatting>
  <conditionalFormatting sqref="H514">
    <cfRule type="cellIs" dxfId="760" priority="404" stopIfTrue="1" operator="equal">
      <formula>2</formula>
    </cfRule>
  </conditionalFormatting>
  <conditionalFormatting sqref="H514">
    <cfRule type="cellIs" dxfId="759" priority="405" stopIfTrue="1" operator="equal">
      <formula>0</formula>
    </cfRule>
  </conditionalFormatting>
  <conditionalFormatting sqref="J514">
    <cfRule type="cellIs" dxfId="758" priority="406" stopIfTrue="1" operator="equal">
      <formula>1</formula>
    </cfRule>
  </conditionalFormatting>
  <conditionalFormatting sqref="J514">
    <cfRule type="cellIs" dxfId="757" priority="407" stopIfTrue="1" operator="equal">
      <formula>2</formula>
    </cfRule>
  </conditionalFormatting>
  <conditionalFormatting sqref="J514">
    <cfRule type="cellIs" dxfId="756" priority="408" stopIfTrue="1" operator="equal">
      <formula>0</formula>
    </cfRule>
  </conditionalFormatting>
  <conditionalFormatting sqref="AD514 AB514 Z514 X514 V514 T514 R514 P514 N514 L514">
    <cfRule type="cellIs" dxfId="755" priority="409" stopIfTrue="1" operator="equal">
      <formula>1</formula>
    </cfRule>
  </conditionalFormatting>
  <conditionalFormatting sqref="AD514 AB514 Z514 X514 V514 T514 R514 P514 N514 L514">
    <cfRule type="cellIs" dxfId="754" priority="410" stopIfTrue="1" operator="equal">
      <formula>2</formula>
    </cfRule>
  </conditionalFormatting>
  <conditionalFormatting sqref="AD514 AB514 Z514 X514 V514 T514 R514 P514 N514 L514">
    <cfRule type="cellIs" dxfId="753" priority="411" stopIfTrue="1" operator="equal">
      <formula>0</formula>
    </cfRule>
  </conditionalFormatting>
  <conditionalFormatting sqref="AD496 Z496 X496 V496 T496 R496 P496 N496 L496 J496">
    <cfRule type="cellIs" dxfId="752" priority="412" stopIfTrue="1" operator="equal">
      <formula>1</formula>
    </cfRule>
  </conditionalFormatting>
  <conditionalFormatting sqref="AD496 Z496 X496 V496 T496 R496 P496 N496 L496 J496">
    <cfRule type="cellIs" dxfId="751" priority="413" stopIfTrue="1" operator="equal">
      <formula>2</formula>
    </cfRule>
  </conditionalFormatting>
  <conditionalFormatting sqref="AD496 Z496 X496 V496 T496 R496 P496 N496 L496 J496">
    <cfRule type="cellIs" dxfId="750" priority="414" stopIfTrue="1" operator="equal">
      <formula>0</formula>
    </cfRule>
  </conditionalFormatting>
  <conditionalFormatting sqref="AD488 AB488 Z488 X488 V488 T488 R488 P488 N488 L488 J488">
    <cfRule type="cellIs" dxfId="749" priority="415" stopIfTrue="1" operator="equal">
      <formula>1</formula>
    </cfRule>
  </conditionalFormatting>
  <conditionalFormatting sqref="AD488 AB488 Z488 X488 V488 T488 R488 P488 N488 L488 J488">
    <cfRule type="cellIs" dxfId="748" priority="416" stopIfTrue="1" operator="equal">
      <formula>2</formula>
    </cfRule>
  </conditionalFormatting>
  <conditionalFormatting sqref="AD488 AB488 Z488 X488 V488 T488 R488 P488 N488 L488 J488">
    <cfRule type="cellIs" dxfId="747" priority="417" stopIfTrue="1" operator="equal">
      <formula>0</formula>
    </cfRule>
  </conditionalFormatting>
  <conditionalFormatting sqref="AD468:AD473 AB468:AB473 Z468:Z473 X468:X473 V468:V473 T468:T473 R468:R473 P468:P473 N468:N473 L468:L473 J468:J473">
    <cfRule type="cellIs" dxfId="746" priority="418" stopIfTrue="1" operator="equal">
      <formula>1</formula>
    </cfRule>
  </conditionalFormatting>
  <conditionalFormatting sqref="AD468:AD473 AB468:AB473 Z468:Z473 X468:X473 V468:V473 T468:T473 R468:R473 P468:P473 N468:N473 L468:L473 J468:J473">
    <cfRule type="cellIs" dxfId="745" priority="419" stopIfTrue="1" operator="equal">
      <formula>2</formula>
    </cfRule>
  </conditionalFormatting>
  <conditionalFormatting sqref="AD468:AD473 AB468:AB473 Z468:Z473 X468:X473 V468:V473 T468:T473 R468:R473 P468:P473 N468:N473 L468:L473 J468:J473">
    <cfRule type="cellIs" dxfId="744" priority="420" stopIfTrue="1" operator="equal">
      <formula>0</formula>
    </cfRule>
  </conditionalFormatting>
  <conditionalFormatting sqref="AD456 AB456 Z456 X456 V456 T456 R456 P456 N456 L456 J456">
    <cfRule type="cellIs" dxfId="743" priority="421" stopIfTrue="1" operator="equal">
      <formula>1</formula>
    </cfRule>
  </conditionalFormatting>
  <conditionalFormatting sqref="AD456 AB456 Z456 X456 V456 T456 R456 P456 N456 L456 J456">
    <cfRule type="cellIs" dxfId="742" priority="422" stopIfTrue="1" operator="equal">
      <formula>2</formula>
    </cfRule>
  </conditionalFormatting>
  <conditionalFormatting sqref="AD456 AB456 Z456 X456 V456 T456 R456 P456 N456 L456 J456">
    <cfRule type="cellIs" dxfId="741" priority="423" stopIfTrue="1" operator="equal">
      <formula>0</formula>
    </cfRule>
  </conditionalFormatting>
  <conditionalFormatting sqref="AD442:AD443 AB442:AB443 Z442:Z443 X442:X443 V442:V443 T442:T443 R442:R443 P442:P443 N442:N443 L442:L443 J442:J443">
    <cfRule type="cellIs" dxfId="740" priority="424" stopIfTrue="1" operator="equal">
      <formula>1</formula>
    </cfRule>
  </conditionalFormatting>
  <conditionalFormatting sqref="AD442:AD443 AB442:AB443 Z442:Z443 X442:X443 V442:V443 T442:T443 R442:R443 P442:P443 N442:N443 L442:L443 J442:J443">
    <cfRule type="cellIs" dxfId="739" priority="425" stopIfTrue="1" operator="equal">
      <formula>2</formula>
    </cfRule>
  </conditionalFormatting>
  <conditionalFormatting sqref="AD442:AD443 AB442:AB443 Z442:Z443 X442:X443 V442:V443 T442:T443 R442:R443 P442:P443 N442:N443 L442:L443 J442:J443">
    <cfRule type="cellIs" dxfId="738" priority="426"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737" priority="427"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736" priority="428"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735" priority="429"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734" priority="430"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733" priority="431"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732" priority="432" stopIfTrue="1" operator="equal">
      <formula>0</formula>
    </cfRule>
  </conditionalFormatting>
  <conditionalFormatting sqref="AD401 AB401 Z401 X401 V401 T401 R401 P401 N401 L401 J401">
    <cfRule type="cellIs" dxfId="731" priority="433" stopIfTrue="1" operator="equal">
      <formula>1</formula>
    </cfRule>
  </conditionalFormatting>
  <conditionalFormatting sqref="AD401 AB401 Z401 X401 V401 T401 R401 P401 N401 L401 J401">
    <cfRule type="cellIs" dxfId="730" priority="434" stopIfTrue="1" operator="equal">
      <formula>2</formula>
    </cfRule>
  </conditionalFormatting>
  <conditionalFormatting sqref="AD401 AB401 Z401 X401 V401 T401 R401 P401 N401 L401 J401">
    <cfRule type="cellIs" dxfId="729" priority="435" stopIfTrue="1" operator="equal">
      <formula>0</formula>
    </cfRule>
  </conditionalFormatting>
  <conditionalFormatting sqref="AD388 AB388 Z388 X388 V388 T388 R388 P388 N388 L388 J388">
    <cfRule type="cellIs" dxfId="728" priority="436" stopIfTrue="1" operator="equal">
      <formula>1</formula>
    </cfRule>
  </conditionalFormatting>
  <conditionalFormatting sqref="AD388 AB388 Z388 X388 V388 T388 R388 P388 N388 L388 J388">
    <cfRule type="cellIs" dxfId="727" priority="437" stopIfTrue="1" operator="equal">
      <formula>2</formula>
    </cfRule>
  </conditionalFormatting>
  <conditionalFormatting sqref="AD388 AB388 Z388 X388 V388 T388 R388 P388 N388 L388 J388">
    <cfRule type="cellIs" dxfId="726" priority="438" stopIfTrue="1" operator="equal">
      <formula>0</formula>
    </cfRule>
  </conditionalFormatting>
  <conditionalFormatting sqref="AD383 AB383 Z383 X383 V383 T383 R383 P383 N383 L383 J383">
    <cfRule type="cellIs" dxfId="725" priority="439" stopIfTrue="1" operator="equal">
      <formula>1</formula>
    </cfRule>
  </conditionalFormatting>
  <conditionalFormatting sqref="AD383 AB383 Z383 X383 V383 T383 R383 P383 N383 L383 J383">
    <cfRule type="cellIs" dxfId="724" priority="440" stopIfTrue="1" operator="equal">
      <formula>2</formula>
    </cfRule>
  </conditionalFormatting>
  <conditionalFormatting sqref="AD383 AB383 Z383 X383 V383 T383 R383 P383 N383 L383 J383">
    <cfRule type="cellIs" dxfId="723" priority="441"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722" priority="442"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721" priority="443"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720" priority="444"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719" priority="445"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718" priority="446"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717" priority="447"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716" priority="448"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715" priority="449"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714" priority="450" stopIfTrue="1" operator="equal">
      <formula>0</formula>
    </cfRule>
  </conditionalFormatting>
  <conditionalFormatting sqref="AD311:AD314 AB311:AB314 Z311:Z314 X311:X314 V311:V314 T311:T314 R311:R314 P311:P314 N311:N314 L311:L314 J311:J314">
    <cfRule type="cellIs" dxfId="713" priority="451" stopIfTrue="1" operator="equal">
      <formula>1</formula>
    </cfRule>
  </conditionalFormatting>
  <conditionalFormatting sqref="AD311:AD314 AB311:AB314 Z311:Z314 X311:X314 V311:V314 T311:T314 R311:R314 P311:P314 N311:N314 L311:L314 J311:J314">
    <cfRule type="cellIs" dxfId="712" priority="452" stopIfTrue="1" operator="equal">
      <formula>2</formula>
    </cfRule>
  </conditionalFormatting>
  <conditionalFormatting sqref="AD311:AD314 AB311:AB314 Z311:Z314 X311:X314 V311:V314 T311:T314 R311:R314 P311:P314 N311:N314 L311:L314 J311:J314">
    <cfRule type="cellIs" dxfId="711" priority="453"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710" priority="454"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709" priority="455"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708" priority="456"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707" priority="457"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706" priority="458"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705" priority="459" stopIfTrue="1" operator="equal">
      <formula>0</formula>
    </cfRule>
  </conditionalFormatting>
  <conditionalFormatting sqref="J275 L275 N275 P275 R275 T275 V275 X275 Z275 AB275 AD275 AD270 AB270 Z270 X270 V270 T270 R270 P270 N270 L270 J270">
    <cfRule type="cellIs" dxfId="704" priority="460" stopIfTrue="1" operator="equal">
      <formula>1</formula>
    </cfRule>
  </conditionalFormatting>
  <conditionalFormatting sqref="J275 L275 N275 P275 R275 T275 V275 X275 Z275 AB275 AD275 AD270 AB270 Z270 X270 V270 T270 R270 P270 N270 L270 J270">
    <cfRule type="cellIs" dxfId="703" priority="461" stopIfTrue="1" operator="equal">
      <formula>2</formula>
    </cfRule>
  </conditionalFormatting>
  <conditionalFormatting sqref="J275 L275 N275 P275 R275 T275 V275 X275 Z275 AB275 AD275 AD270 AB270 Z270 X270 V270 T270 R270 P270 N270 L270 J270">
    <cfRule type="cellIs" dxfId="702" priority="462"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701" priority="463"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700" priority="464"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699" priority="465"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698" priority="466"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697" priority="467"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696" priority="468"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695" priority="469"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694" priority="470"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693" priority="471"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692" priority="472"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691" priority="473"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690" priority="474"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689" priority="475"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688" priority="476"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687" priority="477" stopIfTrue="1" operator="equal">
      <formula>0</formula>
    </cfRule>
  </conditionalFormatting>
  <conditionalFormatting sqref="J119 L119 N119 P119 R119 T119 V119 X119 Z119 AB119 AD119 AD127 AB127 Z127 X127 V127 T127 R127 P127 N127 L127 J127">
    <cfRule type="cellIs" dxfId="686" priority="478" stopIfTrue="1" operator="equal">
      <formula>1</formula>
    </cfRule>
  </conditionalFormatting>
  <conditionalFormatting sqref="J119 L119 N119 P119 R119 T119 V119 X119 Z119 AB119 AD119 AD127 AB127 Z127 X127 V127 T127 R127 P127 N127 L127 J127">
    <cfRule type="cellIs" dxfId="685" priority="479" stopIfTrue="1" operator="equal">
      <formula>2</formula>
    </cfRule>
  </conditionalFormatting>
  <conditionalFormatting sqref="J119 L119 N119 P119 R119 T119 V119 X119 Z119 AB119 AD119 AD127 AB127 Z127 X127 V127 T127 R127 P127 N127 L127 J127">
    <cfRule type="cellIs" dxfId="684" priority="480"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683" priority="481"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682" priority="482"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681" priority="483" stopIfTrue="1" operator="equal">
      <formula>0</formula>
    </cfRule>
  </conditionalFormatting>
  <conditionalFormatting sqref="J93 L93 N93 P93 R93 T93 V93 X93 Z93 AB93 AD93 AD96:AD101 AB96:AB101 Z96:Z101 X96:X101 V96:V101 T96:T101 R96:R101 P96:P101 N96:N101">
    <cfRule type="cellIs" dxfId="680" priority="484" stopIfTrue="1" operator="equal">
      <formula>1</formula>
    </cfRule>
  </conditionalFormatting>
  <conditionalFormatting sqref="J93 L93 N93 P93 R93 T93 V93 X93 Z93 AB93 AD93 AD96:AD101 AB96:AB101 Z96:Z101 X96:X101 V96:V101 T96:T101 R96:R101 P96:P101 N96:N101">
    <cfRule type="cellIs" dxfId="679" priority="485" stopIfTrue="1" operator="equal">
      <formula>2</formula>
    </cfRule>
  </conditionalFormatting>
  <conditionalFormatting sqref="J93 L93 N93 P93 R93 T93 V93 X93 Z93 AB93 AD93 AD96:AD101 AB96:AB101 Z96:Z101 X96:X101 V96:V101 T96:T101 R96:R101 P96:P101 N96:N101">
    <cfRule type="cellIs" dxfId="678" priority="486"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677" priority="487"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676" priority="488"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675" priority="489"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674" priority="490"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673" priority="491"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672" priority="492" stopIfTrue="1" operator="equal">
      <formula>0</formula>
    </cfRule>
  </conditionalFormatting>
  <conditionalFormatting sqref="AD42 AB42 Z42 X42 V42 T42 R42 P42 N42 L42 J42">
    <cfRule type="cellIs" dxfId="671" priority="493" stopIfTrue="1" operator="equal">
      <formula>1</formula>
    </cfRule>
  </conditionalFormatting>
  <conditionalFormatting sqref="AD42 AB42 Z42 X42 V42 T42 R42 P42 N42 L42 J42">
    <cfRule type="cellIs" dxfId="670" priority="494" stopIfTrue="1" operator="equal">
      <formula>2</formula>
    </cfRule>
  </conditionalFormatting>
  <conditionalFormatting sqref="AD42 AB42 Z42 X42 V42 T42 R42 P42 N42 L42 J42">
    <cfRule type="cellIs" dxfId="669" priority="495" stopIfTrue="1" operator="equal">
      <formula>0</formula>
    </cfRule>
  </conditionalFormatting>
  <conditionalFormatting sqref="J35:J39 L35:L39 N35:N39 P35:P39 R35:R39 T35:T39 V35:V39 X35:X39 Z35:Z39 AB35:AB39 AD35:AD39">
    <cfRule type="cellIs" dxfId="668" priority="496" stopIfTrue="1" operator="equal">
      <formula>1</formula>
    </cfRule>
  </conditionalFormatting>
  <conditionalFormatting sqref="J35:J39 L35:L39 N35:N39 P35:P39 R35:R39 T35:T39 V35:V39 X35:X39 Z35:Z39 AB35:AB39 AD35:AD39">
    <cfRule type="cellIs" dxfId="667" priority="497" stopIfTrue="1" operator="equal">
      <formula>2</formula>
    </cfRule>
  </conditionalFormatting>
  <conditionalFormatting sqref="J35:J39 L35:L39 N35:N39 P35:P39 R35:R39 T35:T39 V35:V39 X35:X39 Z35:Z39 AB35:AB39 AD35:AD39">
    <cfRule type="cellIs" dxfId="666" priority="498" stopIfTrue="1" operator="equal">
      <formula>0</formula>
    </cfRule>
  </conditionalFormatting>
  <conditionalFormatting sqref="AD28:AD33 AB28:AB33 Z28:Z33 X28:X33 V28:V33 T28:T33 R28:R33 P28:P33 N28:N33 L28:L33 J28:J33">
    <cfRule type="cellIs" dxfId="665" priority="499" stopIfTrue="1" operator="equal">
      <formula>1</formula>
    </cfRule>
  </conditionalFormatting>
  <conditionalFormatting sqref="AD28:AD33 AB28:AB33 Z28:Z33 X28:X33 V28:V33 T28:T33 R28:R33 P28:P33 N28:N33 L28:L33 J28:J33">
    <cfRule type="cellIs" dxfId="664" priority="500" stopIfTrue="1" operator="equal">
      <formula>2</formula>
    </cfRule>
  </conditionalFormatting>
  <conditionalFormatting sqref="AD28:AD33 AB28:AB33 Z28:Z33 X28:X33 V28:V33 T28:T33 R28:R33 P28:P33 N28:N33 L28:L33 J28:J33">
    <cfRule type="cellIs" dxfId="663" priority="501" stopIfTrue="1" operator="equal">
      <formula>0</formula>
    </cfRule>
  </conditionalFormatting>
  <conditionalFormatting sqref="J24 L24 N24 P24 R24 T24 V24 X24 Z24 AB24 AD24">
    <cfRule type="cellIs" dxfId="662" priority="502" stopIfTrue="1" operator="equal">
      <formula>1</formula>
    </cfRule>
  </conditionalFormatting>
  <conditionalFormatting sqref="J24 L24 N24 P24 R24 T24 V24 X24 Z24 AB24 AD24">
    <cfRule type="cellIs" dxfId="661" priority="503" stopIfTrue="1" operator="equal">
      <formula>2</formula>
    </cfRule>
  </conditionalFormatting>
  <conditionalFormatting sqref="J24 L24 N24 P24 R24 T24 V24 X24 Z24 AB24 AD24">
    <cfRule type="cellIs" dxfId="660" priority="504" stopIfTrue="1" operator="equal">
      <formula>0</formula>
    </cfRule>
  </conditionalFormatting>
  <conditionalFormatting sqref="AD13 AB13 Z13 X13 V13 T13 R13 P13 N13 L13 J13">
    <cfRule type="cellIs" dxfId="659" priority="505" stopIfTrue="1" operator="equal">
      <formula>1</formula>
    </cfRule>
  </conditionalFormatting>
  <conditionalFormatting sqref="AD13 AB13 Z13 X13 V13 T13 R13 P13 N13 L13 J13">
    <cfRule type="cellIs" dxfId="658" priority="506" stopIfTrue="1" operator="equal">
      <formula>2</formula>
    </cfRule>
  </conditionalFormatting>
  <conditionalFormatting sqref="AD13 AB13 Z13 X13 V13 T13 R13 P13 N13 L13 J13">
    <cfRule type="cellIs" dxfId="657" priority="507" stopIfTrue="1" operator="equal">
      <formula>0</formula>
    </cfRule>
  </conditionalFormatting>
  <conditionalFormatting sqref="J17:J19 L17:L19 N17:N19 P17:P19 R17:R19 T17:T19 V17:V19 X17:X19 Z17:Z19 AB17:AB19 AD17:AD19">
    <cfRule type="cellIs" dxfId="656" priority="508" stopIfTrue="1" operator="equal">
      <formula>1</formula>
    </cfRule>
  </conditionalFormatting>
  <conditionalFormatting sqref="J17:J19 L17:L19 N17:N19 P17:P19 R17:R19 T17:T19 V17:V19 X17:X19 Z17:Z19 AB17:AB19 AD17:AD19">
    <cfRule type="cellIs" dxfId="655" priority="509" stopIfTrue="1" operator="equal">
      <formula>2</formula>
    </cfRule>
  </conditionalFormatting>
  <conditionalFormatting sqref="J17:J19 L17:L19 N17:N19 P17:P19 R17:R19 T17:T19 V17:V19 X17:X19 Z17:Z19 AB17:AB19 AD17:AD19">
    <cfRule type="cellIs" dxfId="654" priority="510" stopIfTrue="1" operator="equal">
      <formula>0</formula>
    </cfRule>
  </conditionalFormatting>
  <conditionalFormatting sqref="AD300 AB300 Z300 X300 V300 T300 R300 P300 N300 L300 J300">
    <cfRule type="cellIs" dxfId="653" priority="511" stopIfTrue="1" operator="equal">
      <formula>2</formula>
    </cfRule>
  </conditionalFormatting>
  <conditionalFormatting sqref="AD300 AB300 Z300 X300 V300 T300 R300 P300 N300 L300 J300">
    <cfRule type="cellIs" dxfId="652" priority="512" stopIfTrue="1" operator="equal">
      <formula>0</formula>
    </cfRule>
  </conditionalFormatting>
  <conditionalFormatting sqref="AD300 AB300 Z300 X300 V300 T300 R300">
    <cfRule type="cellIs" dxfId="651" priority="513"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650" priority="514"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649" priority="515"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648" priority="516" stopIfTrue="1" operator="equal">
      <formula>0</formula>
    </cfRule>
  </conditionalFormatting>
  <conditionalFormatting sqref="J6">
    <cfRule type="cellIs" dxfId="647" priority="517" stopIfTrue="1" operator="equal">
      <formula>1</formula>
    </cfRule>
  </conditionalFormatting>
  <conditionalFormatting sqref="J6">
    <cfRule type="cellIs" dxfId="646" priority="518" stopIfTrue="1" operator="equal">
      <formula>2</formula>
    </cfRule>
  </conditionalFormatting>
  <conditionalFormatting sqref="J6">
    <cfRule type="cellIs" dxfId="645" priority="519" stopIfTrue="1" operator="equal">
      <formula>0</formula>
    </cfRule>
  </conditionalFormatting>
  <conditionalFormatting sqref="L6">
    <cfRule type="cellIs" dxfId="644" priority="520" stopIfTrue="1" operator="equal">
      <formula>1</formula>
    </cfRule>
  </conditionalFormatting>
  <conditionalFormatting sqref="L6">
    <cfRule type="cellIs" dxfId="643" priority="521" stopIfTrue="1" operator="equal">
      <formula>2</formula>
    </cfRule>
  </conditionalFormatting>
  <conditionalFormatting sqref="L6">
    <cfRule type="cellIs" dxfId="642" priority="522" stopIfTrue="1" operator="equal">
      <formula>0</formula>
    </cfRule>
  </conditionalFormatting>
  <conditionalFormatting sqref="N6">
    <cfRule type="cellIs" dxfId="641" priority="523" stopIfTrue="1" operator="equal">
      <formula>1</formula>
    </cfRule>
  </conditionalFormatting>
  <conditionalFormatting sqref="N6">
    <cfRule type="cellIs" dxfId="640" priority="524" stopIfTrue="1" operator="equal">
      <formula>2</formula>
    </cfRule>
  </conditionalFormatting>
  <conditionalFormatting sqref="N6">
    <cfRule type="cellIs" dxfId="639" priority="525" stopIfTrue="1" operator="equal">
      <formula>0</formula>
    </cfRule>
  </conditionalFormatting>
  <conditionalFormatting sqref="P6">
    <cfRule type="cellIs" dxfId="638" priority="526" stopIfTrue="1" operator="equal">
      <formula>1</formula>
    </cfRule>
  </conditionalFormatting>
  <conditionalFormatting sqref="P6">
    <cfRule type="cellIs" dxfId="637" priority="527" stopIfTrue="1" operator="equal">
      <formula>2</formula>
    </cfRule>
  </conditionalFormatting>
  <conditionalFormatting sqref="P6">
    <cfRule type="cellIs" dxfId="636" priority="528" stopIfTrue="1" operator="equal">
      <formula>0</formula>
    </cfRule>
  </conditionalFormatting>
  <conditionalFormatting sqref="R6">
    <cfRule type="cellIs" dxfId="635" priority="529" stopIfTrue="1" operator="equal">
      <formula>1</formula>
    </cfRule>
  </conditionalFormatting>
  <conditionalFormatting sqref="R6">
    <cfRule type="cellIs" dxfId="634" priority="530" stopIfTrue="1" operator="equal">
      <formula>2</formula>
    </cfRule>
  </conditionalFormatting>
  <conditionalFormatting sqref="R6">
    <cfRule type="cellIs" dxfId="633" priority="531" stopIfTrue="1" operator="equal">
      <formula>0</formula>
    </cfRule>
  </conditionalFormatting>
  <conditionalFormatting sqref="T6">
    <cfRule type="cellIs" dxfId="632" priority="532" stopIfTrue="1" operator="equal">
      <formula>1</formula>
    </cfRule>
  </conditionalFormatting>
  <conditionalFormatting sqref="T6">
    <cfRule type="cellIs" dxfId="631" priority="533" stopIfTrue="1" operator="equal">
      <formula>2</formula>
    </cfRule>
  </conditionalFormatting>
  <conditionalFormatting sqref="T6">
    <cfRule type="cellIs" dxfId="630" priority="534" stopIfTrue="1" operator="equal">
      <formula>0</formula>
    </cfRule>
  </conditionalFormatting>
  <conditionalFormatting sqref="V6">
    <cfRule type="cellIs" dxfId="629" priority="535" stopIfTrue="1" operator="equal">
      <formula>1</formula>
    </cfRule>
  </conditionalFormatting>
  <conditionalFormatting sqref="V6">
    <cfRule type="cellIs" dxfId="628" priority="536" stopIfTrue="1" operator="equal">
      <formula>2</formula>
    </cfRule>
  </conditionalFormatting>
  <conditionalFormatting sqref="V6">
    <cfRule type="cellIs" dxfId="627" priority="537" stopIfTrue="1" operator="equal">
      <formula>0</formula>
    </cfRule>
  </conditionalFormatting>
  <conditionalFormatting sqref="X6">
    <cfRule type="cellIs" dxfId="626" priority="538" stopIfTrue="1" operator="equal">
      <formula>1</formula>
    </cfRule>
  </conditionalFormatting>
  <conditionalFormatting sqref="X6">
    <cfRule type="cellIs" dxfId="625" priority="539" stopIfTrue="1" operator="equal">
      <formula>2</formula>
    </cfRule>
  </conditionalFormatting>
  <conditionalFormatting sqref="X6">
    <cfRule type="cellIs" dxfId="624" priority="540" stopIfTrue="1" operator="equal">
      <formula>0</formula>
    </cfRule>
  </conditionalFormatting>
  <conditionalFormatting sqref="Z6">
    <cfRule type="cellIs" dxfId="623" priority="541" stopIfTrue="1" operator="equal">
      <formula>1</formula>
    </cfRule>
  </conditionalFormatting>
  <conditionalFormatting sqref="Z6">
    <cfRule type="cellIs" dxfId="622" priority="542" stopIfTrue="1" operator="equal">
      <formula>2</formula>
    </cfRule>
  </conditionalFormatting>
  <conditionalFormatting sqref="Z6">
    <cfRule type="cellIs" dxfId="621" priority="543" stopIfTrue="1" operator="equal">
      <formula>0</formula>
    </cfRule>
  </conditionalFormatting>
  <conditionalFormatting sqref="AB6">
    <cfRule type="cellIs" dxfId="620" priority="544" stopIfTrue="1" operator="equal">
      <formula>1</formula>
    </cfRule>
  </conditionalFormatting>
  <conditionalFormatting sqref="AB6">
    <cfRule type="cellIs" dxfId="619" priority="545" stopIfTrue="1" operator="equal">
      <formula>2</formula>
    </cfRule>
  </conditionalFormatting>
  <conditionalFormatting sqref="AB6">
    <cfRule type="cellIs" dxfId="618" priority="546" stopIfTrue="1" operator="equal">
      <formula>0</formula>
    </cfRule>
  </conditionalFormatting>
  <conditionalFormatting sqref="AD6">
    <cfRule type="cellIs" dxfId="617" priority="547" stopIfTrue="1" operator="equal">
      <formula>1</formula>
    </cfRule>
  </conditionalFormatting>
  <conditionalFormatting sqref="AD6">
    <cfRule type="cellIs" dxfId="616" priority="548" stopIfTrue="1" operator="equal">
      <formula>2</formula>
    </cfRule>
  </conditionalFormatting>
  <conditionalFormatting sqref="AD6">
    <cfRule type="cellIs" dxfId="615" priority="549" stopIfTrue="1" operator="equal">
      <formula>0</formula>
    </cfRule>
  </conditionalFormatting>
  <conditionalFormatting sqref="AD40 AB40 Z40 X40 V40 T40 R40 P40 N40 L40 J40 H40">
    <cfRule type="cellIs" dxfId="614" priority="550" stopIfTrue="1" operator="equal">
      <formula>1</formula>
    </cfRule>
  </conditionalFormatting>
  <conditionalFormatting sqref="AD40 AB40 Z40 X40 V40 T40 R40 P40 N40 L40 J40 H40">
    <cfRule type="cellIs" dxfId="613" priority="551" stopIfTrue="1" operator="equal">
      <formula>2</formula>
    </cfRule>
  </conditionalFormatting>
  <conditionalFormatting sqref="AD40 AB40 Z40 X40 V40 T40 R40 P40 N40 L40 J40 H40">
    <cfRule type="cellIs" dxfId="612" priority="552" stopIfTrue="1" operator="equal">
      <formula>0</formula>
    </cfRule>
  </conditionalFormatting>
  <conditionalFormatting sqref="J7">
    <cfRule type="cellIs" dxfId="611" priority="553" stopIfTrue="1" operator="equal">
      <formula>1</formula>
    </cfRule>
  </conditionalFormatting>
  <conditionalFormatting sqref="J7">
    <cfRule type="cellIs" dxfId="610" priority="554" stopIfTrue="1" operator="equal">
      <formula>2</formula>
    </cfRule>
  </conditionalFormatting>
  <conditionalFormatting sqref="J7">
    <cfRule type="cellIs" dxfId="609" priority="555" stopIfTrue="1" operator="equal">
      <formula>0</formula>
    </cfRule>
  </conditionalFormatting>
  <conditionalFormatting sqref="H7">
    <cfRule type="cellIs" dxfId="608" priority="556" stopIfTrue="1" operator="equal">
      <formula>1</formula>
    </cfRule>
  </conditionalFormatting>
  <conditionalFormatting sqref="H7">
    <cfRule type="cellIs" dxfId="607" priority="557" stopIfTrue="1" operator="equal">
      <formula>2</formula>
    </cfRule>
  </conditionalFormatting>
  <conditionalFormatting sqref="H7">
    <cfRule type="cellIs" dxfId="606" priority="558" stopIfTrue="1" operator="equal">
      <formula>0</formula>
    </cfRule>
  </conditionalFormatting>
  <conditionalFormatting sqref="L7">
    <cfRule type="cellIs" dxfId="605" priority="559" stopIfTrue="1" operator="equal">
      <formula>1</formula>
    </cfRule>
  </conditionalFormatting>
  <conditionalFormatting sqref="L7">
    <cfRule type="cellIs" dxfId="604" priority="560" stopIfTrue="1" operator="equal">
      <formula>2</formula>
    </cfRule>
  </conditionalFormatting>
  <conditionalFormatting sqref="L7">
    <cfRule type="cellIs" dxfId="603" priority="561" stopIfTrue="1" operator="equal">
      <formula>0</formula>
    </cfRule>
  </conditionalFormatting>
  <conditionalFormatting sqref="N7">
    <cfRule type="cellIs" dxfId="602" priority="562" stopIfTrue="1" operator="equal">
      <formula>1</formula>
    </cfRule>
  </conditionalFormatting>
  <conditionalFormatting sqref="N7">
    <cfRule type="cellIs" dxfId="601" priority="563" stopIfTrue="1" operator="equal">
      <formula>2</formula>
    </cfRule>
  </conditionalFormatting>
  <conditionalFormatting sqref="N7">
    <cfRule type="cellIs" dxfId="600" priority="564" stopIfTrue="1" operator="equal">
      <formula>0</formula>
    </cfRule>
  </conditionalFormatting>
  <conditionalFormatting sqref="P7">
    <cfRule type="cellIs" dxfId="599" priority="565" stopIfTrue="1" operator="equal">
      <formula>1</formula>
    </cfRule>
  </conditionalFormatting>
  <conditionalFormatting sqref="P7">
    <cfRule type="cellIs" dxfId="598" priority="566" stopIfTrue="1" operator="equal">
      <formula>2</formula>
    </cfRule>
  </conditionalFormatting>
  <conditionalFormatting sqref="P7">
    <cfRule type="cellIs" dxfId="597" priority="567" stopIfTrue="1" operator="equal">
      <formula>0</formula>
    </cfRule>
  </conditionalFormatting>
  <conditionalFormatting sqref="R7">
    <cfRule type="cellIs" dxfId="596" priority="568" stopIfTrue="1" operator="equal">
      <formula>1</formula>
    </cfRule>
  </conditionalFormatting>
  <conditionalFormatting sqref="R7">
    <cfRule type="cellIs" dxfId="595" priority="569" stopIfTrue="1" operator="equal">
      <formula>2</formula>
    </cfRule>
  </conditionalFormatting>
  <conditionalFormatting sqref="R7">
    <cfRule type="cellIs" dxfId="594" priority="570" stopIfTrue="1" operator="equal">
      <formula>0</formula>
    </cfRule>
  </conditionalFormatting>
  <conditionalFormatting sqref="T7">
    <cfRule type="cellIs" dxfId="593" priority="571" stopIfTrue="1" operator="equal">
      <formula>1</formula>
    </cfRule>
  </conditionalFormatting>
  <conditionalFormatting sqref="T7">
    <cfRule type="cellIs" dxfId="592" priority="572" stopIfTrue="1" operator="equal">
      <formula>2</formula>
    </cfRule>
  </conditionalFormatting>
  <conditionalFormatting sqref="T7">
    <cfRule type="cellIs" dxfId="591" priority="573" stopIfTrue="1" operator="equal">
      <formula>0</formula>
    </cfRule>
  </conditionalFormatting>
  <conditionalFormatting sqref="V7">
    <cfRule type="cellIs" dxfId="590" priority="574" stopIfTrue="1" operator="equal">
      <formula>1</formula>
    </cfRule>
  </conditionalFormatting>
  <conditionalFormatting sqref="V7">
    <cfRule type="cellIs" dxfId="589" priority="575" stopIfTrue="1" operator="equal">
      <formula>2</formula>
    </cfRule>
  </conditionalFormatting>
  <conditionalFormatting sqref="V7">
    <cfRule type="cellIs" dxfId="588" priority="576" stopIfTrue="1" operator="equal">
      <formula>0</formula>
    </cfRule>
  </conditionalFormatting>
  <conditionalFormatting sqref="X7">
    <cfRule type="cellIs" dxfId="587" priority="577" stopIfTrue="1" operator="equal">
      <formula>1</formula>
    </cfRule>
  </conditionalFormatting>
  <conditionalFormatting sqref="X7">
    <cfRule type="cellIs" dxfId="586" priority="578" stopIfTrue="1" operator="equal">
      <formula>2</formula>
    </cfRule>
  </conditionalFormatting>
  <conditionalFormatting sqref="X7">
    <cfRule type="cellIs" dxfId="585" priority="579" stopIfTrue="1" operator="equal">
      <formula>0</formula>
    </cfRule>
  </conditionalFormatting>
  <conditionalFormatting sqref="Z7">
    <cfRule type="cellIs" dxfId="584" priority="580" stopIfTrue="1" operator="equal">
      <formula>1</formula>
    </cfRule>
  </conditionalFormatting>
  <conditionalFormatting sqref="Z7">
    <cfRule type="cellIs" dxfId="583" priority="581" stopIfTrue="1" operator="equal">
      <formula>2</formula>
    </cfRule>
  </conditionalFormatting>
  <conditionalFormatting sqref="Z7">
    <cfRule type="cellIs" dxfId="582" priority="582" stopIfTrue="1" operator="equal">
      <formula>0</formula>
    </cfRule>
  </conditionalFormatting>
  <conditionalFormatting sqref="AB7">
    <cfRule type="cellIs" dxfId="581" priority="583" stopIfTrue="1" operator="equal">
      <formula>1</formula>
    </cfRule>
  </conditionalFormatting>
  <conditionalFormatting sqref="AB7">
    <cfRule type="cellIs" dxfId="580" priority="584" stopIfTrue="1" operator="equal">
      <formula>2</formula>
    </cfRule>
  </conditionalFormatting>
  <conditionalFormatting sqref="AB7">
    <cfRule type="cellIs" dxfId="579" priority="585" stopIfTrue="1" operator="equal">
      <formula>0</formula>
    </cfRule>
  </conditionalFormatting>
  <conditionalFormatting sqref="AD7">
    <cfRule type="cellIs" dxfId="578" priority="586" stopIfTrue="1" operator="equal">
      <formula>1</formula>
    </cfRule>
  </conditionalFormatting>
  <conditionalFormatting sqref="AD7">
    <cfRule type="cellIs" dxfId="577" priority="587" stopIfTrue="1" operator="equal">
      <formula>2</formula>
    </cfRule>
  </conditionalFormatting>
  <conditionalFormatting sqref="AD7">
    <cfRule type="cellIs" dxfId="576" priority="588" stopIfTrue="1" operator="equal">
      <formula>0</formula>
    </cfRule>
  </conditionalFormatting>
  <conditionalFormatting sqref="N8">
    <cfRule type="cellIs" dxfId="575" priority="589" stopIfTrue="1" operator="equal">
      <formula>1</formula>
    </cfRule>
  </conditionalFormatting>
  <conditionalFormatting sqref="N8">
    <cfRule type="cellIs" dxfId="574" priority="590" stopIfTrue="1" operator="equal">
      <formula>2</formula>
    </cfRule>
  </conditionalFormatting>
  <conditionalFormatting sqref="N8">
    <cfRule type="cellIs" dxfId="573" priority="591" stopIfTrue="1" operator="equal">
      <formula>0</formula>
    </cfRule>
  </conditionalFormatting>
  <conditionalFormatting sqref="H118">
    <cfRule type="cellIs" dxfId="572" priority="592" stopIfTrue="1" operator="equal">
      <formula>1</formula>
    </cfRule>
  </conditionalFormatting>
  <conditionalFormatting sqref="H118">
    <cfRule type="cellIs" dxfId="571" priority="593" stopIfTrue="1" operator="equal">
      <formula>2</formula>
    </cfRule>
  </conditionalFormatting>
  <conditionalFormatting sqref="H118">
    <cfRule type="cellIs" dxfId="570" priority="594" stopIfTrue="1" operator="equal">
      <formula>0</formula>
    </cfRule>
  </conditionalFormatting>
  <conditionalFormatting sqref="J118">
    <cfRule type="cellIs" dxfId="569" priority="595" stopIfTrue="1" operator="equal">
      <formula>1</formula>
    </cfRule>
  </conditionalFormatting>
  <conditionalFormatting sqref="J118">
    <cfRule type="cellIs" dxfId="568" priority="596" stopIfTrue="1" operator="equal">
      <formula>2</formula>
    </cfRule>
  </conditionalFormatting>
  <conditionalFormatting sqref="J118">
    <cfRule type="cellIs" dxfId="567" priority="597" stopIfTrue="1" operator="equal">
      <formula>0</formula>
    </cfRule>
  </conditionalFormatting>
  <conditionalFormatting sqref="L118">
    <cfRule type="cellIs" dxfId="566" priority="598" stopIfTrue="1" operator="equal">
      <formula>1</formula>
    </cfRule>
  </conditionalFormatting>
  <conditionalFormatting sqref="L118">
    <cfRule type="cellIs" dxfId="565" priority="599" stopIfTrue="1" operator="equal">
      <formula>2</formula>
    </cfRule>
  </conditionalFormatting>
  <conditionalFormatting sqref="L118">
    <cfRule type="cellIs" dxfId="564" priority="600" stopIfTrue="1" operator="equal">
      <formula>0</formula>
    </cfRule>
  </conditionalFormatting>
  <conditionalFormatting sqref="N118">
    <cfRule type="cellIs" dxfId="563" priority="601" stopIfTrue="1" operator="equal">
      <formula>1</formula>
    </cfRule>
  </conditionalFormatting>
  <conditionalFormatting sqref="N118">
    <cfRule type="cellIs" dxfId="562" priority="602" stopIfTrue="1" operator="equal">
      <formula>2</formula>
    </cfRule>
  </conditionalFormatting>
  <conditionalFormatting sqref="N118">
    <cfRule type="cellIs" dxfId="561" priority="603" stopIfTrue="1" operator="equal">
      <formula>0</formula>
    </cfRule>
  </conditionalFormatting>
  <conditionalFormatting sqref="R118">
    <cfRule type="cellIs" dxfId="560" priority="604" stopIfTrue="1" operator="equal">
      <formula>1</formula>
    </cfRule>
  </conditionalFormatting>
  <conditionalFormatting sqref="R118">
    <cfRule type="cellIs" dxfId="559" priority="605" stopIfTrue="1" operator="equal">
      <formula>2</formula>
    </cfRule>
  </conditionalFormatting>
  <conditionalFormatting sqref="R118">
    <cfRule type="cellIs" dxfId="558" priority="606" stopIfTrue="1" operator="equal">
      <formula>0</formula>
    </cfRule>
  </conditionalFormatting>
  <conditionalFormatting sqref="P118">
    <cfRule type="cellIs" dxfId="557" priority="607" stopIfTrue="1" operator="equal">
      <formula>1</formula>
    </cfRule>
  </conditionalFormatting>
  <conditionalFormatting sqref="P118">
    <cfRule type="cellIs" dxfId="556" priority="608" stopIfTrue="1" operator="equal">
      <formula>2</formula>
    </cfRule>
  </conditionalFormatting>
  <conditionalFormatting sqref="P118">
    <cfRule type="cellIs" dxfId="555" priority="609" stopIfTrue="1" operator="equal">
      <formula>0</formula>
    </cfRule>
  </conditionalFormatting>
  <conditionalFormatting sqref="T118">
    <cfRule type="cellIs" dxfId="554" priority="610" stopIfTrue="1" operator="equal">
      <formula>1</formula>
    </cfRule>
  </conditionalFormatting>
  <conditionalFormatting sqref="T118">
    <cfRule type="cellIs" dxfId="553" priority="611" stopIfTrue="1" operator="equal">
      <formula>2</formula>
    </cfRule>
  </conditionalFormatting>
  <conditionalFormatting sqref="T118">
    <cfRule type="cellIs" dxfId="552" priority="612" stopIfTrue="1" operator="equal">
      <formula>0</formula>
    </cfRule>
  </conditionalFormatting>
  <conditionalFormatting sqref="V118">
    <cfRule type="cellIs" dxfId="551" priority="613" stopIfTrue="1" operator="equal">
      <formula>1</formula>
    </cfRule>
  </conditionalFormatting>
  <conditionalFormatting sqref="V118">
    <cfRule type="cellIs" dxfId="550" priority="614" stopIfTrue="1" operator="equal">
      <formula>2</formula>
    </cfRule>
  </conditionalFormatting>
  <conditionalFormatting sqref="V118">
    <cfRule type="cellIs" dxfId="549" priority="615" stopIfTrue="1" operator="equal">
      <formula>0</formula>
    </cfRule>
  </conditionalFormatting>
  <conditionalFormatting sqref="X118">
    <cfRule type="cellIs" dxfId="548" priority="616" stopIfTrue="1" operator="equal">
      <formula>1</formula>
    </cfRule>
  </conditionalFormatting>
  <conditionalFormatting sqref="X118">
    <cfRule type="cellIs" dxfId="547" priority="617" stopIfTrue="1" operator="equal">
      <formula>2</formula>
    </cfRule>
  </conditionalFormatting>
  <conditionalFormatting sqref="X118">
    <cfRule type="cellIs" dxfId="546" priority="618" stopIfTrue="1" operator="equal">
      <formula>0</formula>
    </cfRule>
  </conditionalFormatting>
  <conditionalFormatting sqref="Z118">
    <cfRule type="cellIs" dxfId="545" priority="619" stopIfTrue="1" operator="equal">
      <formula>1</formula>
    </cfRule>
  </conditionalFormatting>
  <conditionalFormatting sqref="Z118">
    <cfRule type="cellIs" dxfId="544" priority="620" stopIfTrue="1" operator="equal">
      <formula>2</formula>
    </cfRule>
  </conditionalFormatting>
  <conditionalFormatting sqref="Z118">
    <cfRule type="cellIs" dxfId="543" priority="621" stopIfTrue="1" operator="equal">
      <formula>0</formula>
    </cfRule>
  </conditionalFormatting>
  <conditionalFormatting sqref="AB118">
    <cfRule type="cellIs" dxfId="542" priority="622" stopIfTrue="1" operator="equal">
      <formula>1</formula>
    </cfRule>
  </conditionalFormatting>
  <conditionalFormatting sqref="AB118">
    <cfRule type="cellIs" dxfId="541" priority="623" stopIfTrue="1" operator="equal">
      <formula>2</formula>
    </cfRule>
  </conditionalFormatting>
  <conditionalFormatting sqref="AB118">
    <cfRule type="cellIs" dxfId="540" priority="624" stopIfTrue="1" operator="equal">
      <formula>0</formula>
    </cfRule>
  </conditionalFormatting>
  <conditionalFormatting sqref="AD118">
    <cfRule type="cellIs" dxfId="539" priority="625" stopIfTrue="1" operator="equal">
      <formula>1</formula>
    </cfRule>
  </conditionalFormatting>
  <conditionalFormatting sqref="AD118">
    <cfRule type="cellIs" dxfId="538" priority="626" stopIfTrue="1" operator="equal">
      <formula>2</formula>
    </cfRule>
  </conditionalFormatting>
  <conditionalFormatting sqref="AD118">
    <cfRule type="cellIs" dxfId="537" priority="627" stopIfTrue="1" operator="equal">
      <formula>0</formula>
    </cfRule>
  </conditionalFormatting>
  <conditionalFormatting sqref="AD125 AB125 Z125 X125 V125 T125 R125 P125 N125 L125 J125 H125">
    <cfRule type="cellIs" dxfId="536" priority="628" stopIfTrue="1" operator="equal">
      <formula>1</formula>
    </cfRule>
  </conditionalFormatting>
  <conditionalFormatting sqref="AD125 AB125 Z125 X125 V125 T125 R125 P125 N125 L125 J125 H125">
    <cfRule type="cellIs" dxfId="535" priority="629" stopIfTrue="1" operator="equal">
      <formula>2</formula>
    </cfRule>
  </conditionalFormatting>
  <conditionalFormatting sqref="AD125 AB125 Z125 X125 V125 T125 R125 P125 N125 L125 J125 H125">
    <cfRule type="cellIs" dxfId="534" priority="630" stopIfTrue="1" operator="equal">
      <formula>0</formula>
    </cfRule>
  </conditionalFormatting>
  <conditionalFormatting sqref="AD9:AD10 AB9:AB10 Z9:Z10 X9:X10 V9:V10 T9:T10 R9:R10 P9:P10 N9:N10 L9:L10 J9:J10 H9:H10">
    <cfRule type="cellIs" dxfId="533" priority="631" stopIfTrue="1" operator="equal">
      <formula>1</formula>
    </cfRule>
  </conditionalFormatting>
  <conditionalFormatting sqref="AD9:AD10 AB9:AB10 Z9:Z10 X9:X10 V9:V10 T9:T10 R9:R10 P9:P10 N9:N10 L9:L10 J9:J10 H9:H10">
    <cfRule type="cellIs" dxfId="532" priority="632" stopIfTrue="1" operator="equal">
      <formula>2</formula>
    </cfRule>
  </conditionalFormatting>
  <conditionalFormatting sqref="AD9:AD10 AB9:AB10 Z9:Z10 X9:X10 V9:V10 T9:T10 R9:R10 P9:P10 N9:N10 L9:L10 J9:J10 H9:H10">
    <cfRule type="cellIs" dxfId="531" priority="633" stopIfTrue="1" operator="equal">
      <formula>0</formula>
    </cfRule>
  </conditionalFormatting>
  <conditionalFormatting sqref="AD11:AD12 AB11:AB12 Z11:Z12 X11:X12 V11:V12 T11:T12 R11:R12 P11:P12 N11:N12 L11:L12 J11:J12 H11:H12">
    <cfRule type="cellIs" dxfId="530" priority="634" stopIfTrue="1" operator="equal">
      <formula>1</formula>
    </cfRule>
  </conditionalFormatting>
  <conditionalFormatting sqref="AD11:AD12 AB11:AB12 Z11:Z12 X11:X12 V11:V12 T11:T12 R11:R12 P11:P12 N11:N12 L11:L12 J11:J12 H11:H12">
    <cfRule type="cellIs" dxfId="529" priority="635" stopIfTrue="1" operator="equal">
      <formula>2</formula>
    </cfRule>
  </conditionalFormatting>
  <conditionalFormatting sqref="AD11:AD12 AB11:AB12 Z11:Z12 X11:X12 V11:V12 T11:T12 R11:R12 P11:P12 N11:N12 L11:L12 J11:J12 H11:H12">
    <cfRule type="cellIs" dxfId="528" priority="636" stopIfTrue="1" operator="equal">
      <formula>0</formula>
    </cfRule>
  </conditionalFormatting>
  <conditionalFormatting sqref="H14:H16 J14:J16 L14:L16 N14:N16 P14:P16 R14:R16 T14:T16 V14:V16 X14:X16 Z14:Z16 AB14:AB16 AD14:AD16">
    <cfRule type="cellIs" dxfId="527" priority="637" stopIfTrue="1" operator="equal">
      <formula>1</formula>
    </cfRule>
  </conditionalFormatting>
  <conditionalFormatting sqref="H14:H16 J14:J16 L14:L16 N14:N16 P14:P16 R14:R16 T14:T16 V14:V16 X14:X16 Z14:Z16 AB14:AB16 AD14:AD16">
    <cfRule type="cellIs" dxfId="526" priority="638" stopIfTrue="1" operator="equal">
      <formula>2</formula>
    </cfRule>
  </conditionalFormatting>
  <conditionalFormatting sqref="H14:H16 J14:J16 L14:L16 N14:N16 P14:P16 R14:R16 T14:T16 V14:V16 X14:X16 Z14:Z16 AB14:AB16 AD14:AD16">
    <cfRule type="cellIs" dxfId="525" priority="639" stopIfTrue="1" operator="equal">
      <formula>0</formula>
    </cfRule>
  </conditionalFormatting>
  <conditionalFormatting sqref="AD25:AD27 AB25:AB27 Z25:Z27 X25:X27 V25:V27 T25:T27 R25:R27 P25:P27 N25:N27 L25:L27 J25:J27 H25:H27">
    <cfRule type="cellIs" dxfId="524" priority="640" stopIfTrue="1" operator="equal">
      <formula>1</formula>
    </cfRule>
  </conditionalFormatting>
  <conditionalFormatting sqref="AD25:AD27 AB25:AB27 Z25:Z27 X25:X27 V25:V27 T25:T27 R25:R27 P25:P27 N25:N27 L25:L27 J25:J27 H25:H27">
    <cfRule type="cellIs" dxfId="523" priority="641" stopIfTrue="1" operator="equal">
      <formula>2</formula>
    </cfRule>
  </conditionalFormatting>
  <conditionalFormatting sqref="AD25:AD27 AB25:AB27 Z25:Z27 X25:X27 V25:V27 T25:T27 R25:R27 P25:P27 N25:N27 L25:L27 J25:J27 H25:H27">
    <cfRule type="cellIs" dxfId="522" priority="642" stopIfTrue="1" operator="equal">
      <formula>0</formula>
    </cfRule>
  </conditionalFormatting>
  <conditionalFormatting sqref="AD34 AB34 Z34 X34 V34 T34 R34 P34 N34 L34 J34 H34">
    <cfRule type="cellIs" dxfId="521" priority="643" stopIfTrue="1" operator="equal">
      <formula>1</formula>
    </cfRule>
  </conditionalFormatting>
  <conditionalFormatting sqref="AD34 AB34 Z34 X34 V34 T34 R34 P34 N34 L34 J34 H34">
    <cfRule type="cellIs" dxfId="520" priority="644" stopIfTrue="1" operator="equal">
      <formula>2</formula>
    </cfRule>
  </conditionalFormatting>
  <conditionalFormatting sqref="AD34 AB34 Z34 X34 V34 T34 R34 P34 N34 L34 J34 H34">
    <cfRule type="cellIs" dxfId="519" priority="645" stopIfTrue="1" operator="equal">
      <formula>0</formula>
    </cfRule>
  </conditionalFormatting>
  <conditionalFormatting sqref="AD41 AB41 Z41 X41 V41 T41 R41 P41 N41 L41 J41 H41">
    <cfRule type="cellIs" dxfId="518" priority="646" stopIfTrue="1" operator="equal">
      <formula>1</formula>
    </cfRule>
  </conditionalFormatting>
  <conditionalFormatting sqref="AD41 AB41 Z41 X41 V41 T41 R41 P41 N41 L41 J41 H41">
    <cfRule type="cellIs" dxfId="517" priority="647" stopIfTrue="1" operator="equal">
      <formula>2</formula>
    </cfRule>
  </conditionalFormatting>
  <conditionalFormatting sqref="AD41 AB41 Z41 X41 V41 T41 R41 P41 N41 L41 J41 H41">
    <cfRule type="cellIs" dxfId="516" priority="648" stopIfTrue="1" operator="equal">
      <formula>0</formula>
    </cfRule>
  </conditionalFormatting>
  <conditionalFormatting sqref="AD49:AD53 AB49:AB53 Z49:Z53 X49:X53 V49:V53 T49:T53 R49:R53 P49:P53 N49:N53 L49:L53 J49:J53 H49:H53">
    <cfRule type="cellIs" dxfId="515" priority="649" stopIfTrue="1" operator="equal">
      <formula>1</formula>
    </cfRule>
  </conditionalFormatting>
  <conditionalFormatting sqref="AD49:AD53 AB49:AB53 Z49:Z53 X49:X53 V49:V53 T49:T53 R49:R53 P49:P53 N49:N53 L49:L53 J49:J53 H49:H53">
    <cfRule type="cellIs" dxfId="514" priority="650" stopIfTrue="1" operator="equal">
      <formula>2</formula>
    </cfRule>
  </conditionalFormatting>
  <conditionalFormatting sqref="AD49:AD53 AB49:AB53 Z49:Z53 X49:X53 V49:V53 T49:T53 R49:R53 P49:P53 N49:N53 L49:L53 J49:J53 H49:H53">
    <cfRule type="cellIs" dxfId="513" priority="651" stopIfTrue="1" operator="equal">
      <formula>0</formula>
    </cfRule>
  </conditionalFormatting>
  <conditionalFormatting sqref="H55:H57 J55:J57 L55:L57 N55:N57 P55:P57 R55:R57 T55:T57 V55:V57 X55:X57 Z55:Z57 AB55:AB57 AD55:AD57">
    <cfRule type="cellIs" dxfId="512" priority="652" stopIfTrue="1" operator="equal">
      <formula>1</formula>
    </cfRule>
  </conditionalFormatting>
  <conditionalFormatting sqref="H55:H57 J55:J57 L55:L57 N55:N57 P55:P57 R55:R57 T55:T57 V55:V57 X55:X57 Z55:Z57 AB55:AB57 AD55:AD57">
    <cfRule type="cellIs" dxfId="511" priority="653" stopIfTrue="1" operator="equal">
      <formula>2</formula>
    </cfRule>
  </conditionalFormatting>
  <conditionalFormatting sqref="H55:H57 J55:J57 L55:L57 N55:N57 P55:P57 R55:R57 T55:T57 V55:V57 X55:X57 Z55:Z57 AB55:AB57 AD55:AD57">
    <cfRule type="cellIs" dxfId="510" priority="654" stopIfTrue="1" operator="equal">
      <formula>0</formula>
    </cfRule>
  </conditionalFormatting>
  <conditionalFormatting sqref="AD62 AB62 Z62 X62 V62 T62 R62 P62 N62 L62 J62 H62">
    <cfRule type="cellIs" dxfId="509" priority="655" stopIfTrue="1" operator="equal">
      <formula>1</formula>
    </cfRule>
  </conditionalFormatting>
  <conditionalFormatting sqref="AD62 AB62 Z62 X62 V62 T62 R62 P62 N62 L62 J62 H62">
    <cfRule type="cellIs" dxfId="508" priority="656" stopIfTrue="1" operator="equal">
      <formula>2</formula>
    </cfRule>
  </conditionalFormatting>
  <conditionalFormatting sqref="AD62 AB62 Z62 X62 V62 T62 R62 P62 N62 L62 J62 H62">
    <cfRule type="cellIs" dxfId="507" priority="657" stopIfTrue="1" operator="equal">
      <formula>0</formula>
    </cfRule>
  </conditionalFormatting>
  <conditionalFormatting sqref="AD69 AB69 Z69 X69 V69 T69 R69 P69 N69 L69 H69 J69">
    <cfRule type="cellIs" dxfId="506" priority="658" stopIfTrue="1" operator="equal">
      <formula>1</formula>
    </cfRule>
  </conditionalFormatting>
  <conditionalFormatting sqref="AD69 AB69 Z69 X69 V69 T69 R69 P69 N69 L69 H69 J69">
    <cfRule type="cellIs" dxfId="505" priority="659" stopIfTrue="1" operator="equal">
      <formula>2</formula>
    </cfRule>
  </conditionalFormatting>
  <conditionalFormatting sqref="AD69 AB69 Z69 X69 V69 T69 R69 P69 N69 L69 H69 J69">
    <cfRule type="cellIs" dxfId="504" priority="660" stopIfTrue="1" operator="equal">
      <formula>0</formula>
    </cfRule>
  </conditionalFormatting>
  <conditionalFormatting sqref="AD87 AB87 Z87 X87 V87 T87 R87 P87 N87 L87 J87 H87">
    <cfRule type="cellIs" dxfId="503" priority="661" stopIfTrue="1" operator="equal">
      <formula>1</formula>
    </cfRule>
  </conditionalFormatting>
  <conditionalFormatting sqref="AD87 AB87 Z87 X87 V87 T87 R87 P87 N87 L87 J87 H87">
    <cfRule type="cellIs" dxfId="502" priority="662" stopIfTrue="1" operator="equal">
      <formula>2</formula>
    </cfRule>
  </conditionalFormatting>
  <conditionalFormatting sqref="AD87 AB87 Z87 X87 V87 T87 R87 P87 N87 L87 J87 H87">
    <cfRule type="cellIs" dxfId="501" priority="663" stopIfTrue="1" operator="equal">
      <formula>0</formula>
    </cfRule>
  </conditionalFormatting>
  <conditionalFormatting sqref="AD95 AB95 Z95 X95 V95 T95 R95 P95 N95 L95 J95 H95">
    <cfRule type="cellIs" dxfId="500" priority="664" stopIfTrue="1" operator="equal">
      <formula>1</formula>
    </cfRule>
  </conditionalFormatting>
  <conditionalFormatting sqref="AD95 AB95 Z95 X95 V95 T95 R95 P95 N95 L95 J95 H95">
    <cfRule type="cellIs" dxfId="499" priority="665" stopIfTrue="1" operator="equal">
      <formula>2</formula>
    </cfRule>
  </conditionalFormatting>
  <conditionalFormatting sqref="AD95 AB95 Z95 X95 V95 T95 R95 P95 N95 L95 J95 H95">
    <cfRule type="cellIs" dxfId="498" priority="666" stopIfTrue="1" operator="equal">
      <formula>0</formula>
    </cfRule>
  </conditionalFormatting>
  <conditionalFormatting sqref="AD102:AD103 AB102:AB103 Z102:Z103 X102:X103 V102:V103 T102:T103 R102:R103 P102:P103 N102:N103 L102:L103 J102:J103">
    <cfRule type="cellIs" dxfId="497" priority="667" stopIfTrue="1" operator="equal">
      <formula>1</formula>
    </cfRule>
  </conditionalFormatting>
  <conditionalFormatting sqref="AD102:AD103 AB102:AB103 Z102:Z103 X102:X103 V102:V103 T102:T103 R102:R103 P102:P103 N102:N103 L102:L103 J102:J103">
    <cfRule type="cellIs" dxfId="496" priority="668" stopIfTrue="1" operator="equal">
      <formula>2</formula>
    </cfRule>
  </conditionalFormatting>
  <conditionalFormatting sqref="AD102:AD103 AB102:AB103 Z102:Z103 X102:X103 V102:V103 T102:T103 R102:R103 P102:P103 N102:N103 L102:L103 J102:J103">
    <cfRule type="cellIs" dxfId="495" priority="669" stopIfTrue="1" operator="equal">
      <formula>0</formula>
    </cfRule>
  </conditionalFormatting>
  <conditionalFormatting sqref="H108:H110 J108:J110 L108:L110 N108:N110 P108:P110 R108:R110 T108:T110 V108:V110 X108:X110 Z108:Z110 AB108:AB110 AD108:AD110">
    <cfRule type="cellIs" dxfId="494" priority="670" stopIfTrue="1" operator="equal">
      <formula>1</formula>
    </cfRule>
  </conditionalFormatting>
  <conditionalFormatting sqref="H108:H110 J108:J110 L108:L110 N108:N110 P108:P110 R108:R110 T108:T110 V108:V110 X108:X110 Z108:Z110 AB108:AB110 AD108:AD110">
    <cfRule type="cellIs" dxfId="493" priority="671" stopIfTrue="1" operator="equal">
      <formula>2</formula>
    </cfRule>
  </conditionalFormatting>
  <conditionalFormatting sqref="H108:H110 J108:J110 L108:L110 N108:N110 P108:P110 R108:R110 T108:T110 V108:V110 X108:X110 Z108:Z110 AB108:AB110 AD108:AD110">
    <cfRule type="cellIs" dxfId="492" priority="672" stopIfTrue="1" operator="equal">
      <formula>0</formula>
    </cfRule>
  </conditionalFormatting>
  <conditionalFormatting sqref="AD120 AB120 Z120 X120 V120 T120 R120 P120 N120 L120 J120 H120">
    <cfRule type="cellIs" dxfId="491" priority="673" stopIfTrue="1" operator="equal">
      <formula>1</formula>
    </cfRule>
  </conditionalFormatting>
  <conditionalFormatting sqref="AD120 AB120 Z120 X120 V120 T120 R120 P120 N120 L120 J120 H120">
    <cfRule type="cellIs" dxfId="490" priority="674" stopIfTrue="1" operator="equal">
      <formula>2</formula>
    </cfRule>
  </conditionalFormatting>
  <conditionalFormatting sqref="AD120 AB120 Z120 X120 V120 T120 R120 P120 N120 L120 J120 H120">
    <cfRule type="cellIs" dxfId="489" priority="675" stopIfTrue="1" operator="equal">
      <formula>0</formula>
    </cfRule>
  </conditionalFormatting>
  <conditionalFormatting sqref="AD126 AB126 Z126 X126 V126 T126 R126 P126 N126 L126 J126 H126">
    <cfRule type="cellIs" dxfId="488" priority="676" stopIfTrue="1" operator="equal">
      <formula>1</formula>
    </cfRule>
  </conditionalFormatting>
  <conditionalFormatting sqref="AD126 AB126 Z126 X126 V126 T126 R126 P126 N126 L126 J126 H126">
    <cfRule type="cellIs" dxfId="487" priority="677" stopIfTrue="1" operator="equal">
      <formula>2</formula>
    </cfRule>
  </conditionalFormatting>
  <conditionalFormatting sqref="AD126 AB126 Z126 X126 V126 T126 R126 P126 N126 L126 J126 H126">
    <cfRule type="cellIs" dxfId="486" priority="678" stopIfTrue="1" operator="equal">
      <formula>0</formula>
    </cfRule>
  </conditionalFormatting>
  <conditionalFormatting sqref="H132 J132 L132 N132 P132 R132 T132 V132 X132 Z132 AB132 AD132:AD133">
    <cfRule type="cellIs" dxfId="485" priority="679" stopIfTrue="1" operator="equal">
      <formula>1</formula>
    </cfRule>
  </conditionalFormatting>
  <conditionalFormatting sqref="H132 J132 L132 N132 P132 R132 T132 V132 X132 Z132 AB132 AD132:AD133">
    <cfRule type="cellIs" dxfId="484" priority="680" stopIfTrue="1" operator="equal">
      <formula>2</formula>
    </cfRule>
  </conditionalFormatting>
  <conditionalFormatting sqref="H132 J132 L132 N132 P132 R132 T132 V132 X132 Z132 AB132 AD132:AD133">
    <cfRule type="cellIs" dxfId="483" priority="681" stopIfTrue="1" operator="equal">
      <formula>0</formula>
    </cfRule>
  </conditionalFormatting>
  <conditionalFormatting sqref="AD144 AB144 Z144 X144 V144 T144 R144 P144 N144 L144 J144 H144">
    <cfRule type="cellIs" dxfId="482" priority="682" stopIfTrue="1" operator="equal">
      <formula>1</formula>
    </cfRule>
  </conditionalFormatting>
  <conditionalFormatting sqref="AD144 AB144 Z144 X144 V144 T144 R144 P144 N144 L144 J144 H144">
    <cfRule type="cellIs" dxfId="481" priority="683" stopIfTrue="1" operator="equal">
      <formula>2</formula>
    </cfRule>
  </conditionalFormatting>
  <conditionalFormatting sqref="AD144 AB144 Z144 X144 V144 T144 R144 P144 N144 L144 J144 H144">
    <cfRule type="cellIs" dxfId="480" priority="684" stopIfTrue="1" operator="equal">
      <formula>0</formula>
    </cfRule>
  </conditionalFormatting>
  <conditionalFormatting sqref="H160 J160 L160 N160 P160 R160 T160 V160 X160 Z160 AB160 AD160 AD155 AB155 Z155 X155 V155 T155 R155 P155 N155 L155 J155 H155">
    <cfRule type="cellIs" dxfId="479" priority="685" stopIfTrue="1" operator="equal">
      <formula>1</formula>
    </cfRule>
  </conditionalFormatting>
  <conditionalFormatting sqref="H160 J160 L160 N160 P160 R160 T160 V160 X160 Z160 AB160 AD160 AD155 AB155 Z155 X155 V155 T155 R155 P155 N155 L155 J155 H155">
    <cfRule type="cellIs" dxfId="478" priority="686" stopIfTrue="1" operator="equal">
      <formula>2</formula>
    </cfRule>
  </conditionalFormatting>
  <conditionalFormatting sqref="H160 J160 L160 N160 P160 R160 T160 V160 X160 Z160 AB160 AD160 AD155 AB155 Z155 X155 V155 T155 R155 P155 N155 L155 J155 H155">
    <cfRule type="cellIs" dxfId="477" priority="687" stopIfTrue="1" operator="equal">
      <formula>0</formula>
    </cfRule>
  </conditionalFormatting>
  <conditionalFormatting sqref="H188:H193 J188:J193 L188:L193 N188:N193 P188:P193 R188:R193 T188:T193 V188:V193 X188:X193 Z188:Z193 AB188:AB193 AD188:AD193">
    <cfRule type="cellIs" dxfId="476" priority="688" stopIfTrue="1" operator="equal">
      <formula>1</formula>
    </cfRule>
  </conditionalFormatting>
  <conditionalFormatting sqref="H188:H193 J188:J193 L188:L193 N188:N193 P188:P193 R188:R193 T188:T193 V188:V193 X188:X193 Z188:Z193 AB188:AB193 AD188:AD193">
    <cfRule type="cellIs" dxfId="475" priority="689" stopIfTrue="1" operator="equal">
      <formula>2</formula>
    </cfRule>
  </conditionalFormatting>
  <conditionalFormatting sqref="H188:H193 J188:J193 L188:L193 N188:N193 P188:P193 R188:R193 T188:T193 V188:V193 X188:X193 Z188:Z193 AB188:AB193 AD188:AD193">
    <cfRule type="cellIs" dxfId="474" priority="690" stopIfTrue="1" operator="equal">
      <formula>0</formula>
    </cfRule>
  </conditionalFormatting>
  <conditionalFormatting sqref="AD199:AD205 AB199:AB205 Z199:Z205 X199:X205 V199:V205 T199:T205 R199:R205 P199:P205 N199:N205 L199:L205 J199:J205 H199:H205">
    <cfRule type="cellIs" dxfId="473" priority="691" stopIfTrue="1" operator="equal">
      <formula>1</formula>
    </cfRule>
  </conditionalFormatting>
  <conditionalFormatting sqref="AD199:AD205 AB199:AB205 Z199:Z205 X199:X205 V199:V205 T199:T205 R199:R205 P199:P205 N199:N205 L199:L205 J199:J205 H199:H205">
    <cfRule type="cellIs" dxfId="472" priority="692" stopIfTrue="1" operator="equal">
      <formula>2</formula>
    </cfRule>
  </conditionalFormatting>
  <conditionalFormatting sqref="AD199:AD205 AB199:AB205 Z199:Z205 X199:X205 V199:V205 T199:T205 R199:R205 P199:P205 N199:N205 L199:L205 J199:J205 H199:H205">
    <cfRule type="cellIs" dxfId="471" priority="693" stopIfTrue="1" operator="equal">
      <formula>0</formula>
    </cfRule>
  </conditionalFormatting>
  <conditionalFormatting sqref="H233 J233 L233 N233 P233 R233 T233 V233 X233 Z233 AB233 AD233 AD225 AB225 Z225 X225 V225 T225 R225 P225 N225 L225 J225 H225">
    <cfRule type="cellIs" dxfId="470" priority="694" stopIfTrue="1" operator="equal">
      <formula>1</formula>
    </cfRule>
  </conditionalFormatting>
  <conditionalFormatting sqref="H233 J233 L233 N233 P233 R233 T233 V233 X233 Z233 AB233 AD233 AD225 AB225 Z225 X225 V225 T225 R225 P225 N225 L225 J225 H225">
    <cfRule type="cellIs" dxfId="469" priority="695" stopIfTrue="1" operator="equal">
      <formula>2</formula>
    </cfRule>
  </conditionalFormatting>
  <conditionalFormatting sqref="H233 J233 L233 N233 P233 R233 T233 V233 X233 Z233 AB233 AD233 AD225 AB225 Z225 X225 V225 T225 R225 P225 N225 L225 J225 H225">
    <cfRule type="cellIs" dxfId="468" priority="696"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467" priority="697"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466" priority="698"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465" priority="699" stopIfTrue="1" operator="equal">
      <formula>0</formula>
    </cfRule>
  </conditionalFormatting>
  <conditionalFormatting sqref="AD262 AB262 Z262 X262 V262 T262 R262 P262 N262 L262 J262 H262">
    <cfRule type="cellIs" dxfId="464" priority="700" stopIfTrue="1" operator="equal">
      <formula>1</formula>
    </cfRule>
  </conditionalFormatting>
  <conditionalFormatting sqref="AD262 AB262 Z262 X262 V262 T262 R262 P262 N262 L262 J262 H262">
    <cfRule type="cellIs" dxfId="463" priority="701" stopIfTrue="1" operator="equal">
      <formula>2</formula>
    </cfRule>
  </conditionalFormatting>
  <conditionalFormatting sqref="AD262 AB262 Z262 X262 V262 T262 R262 P262 N262 L262 J262 H262">
    <cfRule type="cellIs" dxfId="462" priority="702"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461" priority="703"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460" priority="704"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459" priority="705" stopIfTrue="1" operator="equal">
      <formula>0</formula>
    </cfRule>
  </conditionalFormatting>
  <conditionalFormatting sqref="AD289 AB289 Z289 X289 V289 T289 R289 P289 N289 L289 J289 H289 AD284 AB284 Z284 X284 V284 T284 R284 P284 N284 L284 J284 H284">
    <cfRule type="cellIs" dxfId="458" priority="706" stopIfTrue="1" operator="equal">
      <formula>1</formula>
    </cfRule>
  </conditionalFormatting>
  <conditionalFormatting sqref="AD289 AB289 Z289 X289 V289 T289 R289 P289 N289 L289 J289 H289 AD284 AB284 Z284 X284 V284 T284 R284 P284 N284 L284 J284 H284">
    <cfRule type="cellIs" dxfId="457" priority="707" stopIfTrue="1" operator="equal">
      <formula>2</formula>
    </cfRule>
  </conditionalFormatting>
  <conditionalFormatting sqref="AD289 AB289 Z289 X289 V289 T289 R289 P289 N289 L289 J289 H289 AD284 AB284 Z284 X284 V284 T284 R284 P284 N284 L284 J284 H284">
    <cfRule type="cellIs" dxfId="456" priority="708" stopIfTrue="1" operator="equal">
      <formula>0</formula>
    </cfRule>
  </conditionalFormatting>
  <conditionalFormatting sqref="H306 J306 L306 N306 P306 R306 T306 V306 X306 Z306 AB306 AD306 AD302 AB302 Z302 X302 V302 T302 R302 P302 N302 L302 J302 H302">
    <cfRule type="cellIs" dxfId="455" priority="709" stopIfTrue="1" operator="equal">
      <formula>1</formula>
    </cfRule>
  </conditionalFormatting>
  <conditionalFormatting sqref="H306 J306 L306 N306 P306 R306 T306 V306 X306 Z306 AB306 AD306 AD302 AB302 Z302 X302 V302 T302 R302 P302 N302 L302 J302 H302">
    <cfRule type="cellIs" dxfId="454" priority="710" stopIfTrue="1" operator="equal">
      <formula>2</formula>
    </cfRule>
  </conditionalFormatting>
  <conditionalFormatting sqref="H306 J306 L306 N306 P306 R306 T306 V306 X306 Z306 AB306 AD306 AD302 AB302 Z302 X302 V302 T302 R302 P302 N302 L302 J302 H302">
    <cfRule type="cellIs" dxfId="453" priority="711" stopIfTrue="1" operator="equal">
      <formula>0</formula>
    </cfRule>
  </conditionalFormatting>
  <conditionalFormatting sqref="AD315:AD319 AB315:AB319 Z315:Z319 X315:X319 V315:V319 T315:T319 R315:R319 P315:P319 N315:N319 L315:L319 J315:J319 H315:H319">
    <cfRule type="cellIs" dxfId="452" priority="712" stopIfTrue="1" operator="equal">
      <formula>1</formula>
    </cfRule>
  </conditionalFormatting>
  <conditionalFormatting sqref="AD315:AD319 AB315:AB319 Z315:Z319 X315:X319 V315:V319 T315:T319 R315:R319 P315:P319 N315:N319 L315:L319 J315:J319 H315:H319">
    <cfRule type="cellIs" dxfId="451" priority="713" stopIfTrue="1" operator="equal">
      <formula>2</formula>
    </cfRule>
  </conditionalFormatting>
  <conditionalFormatting sqref="AD315:AD319 AB315:AB319 Z315:Z319 X315:X319 V315:V319 T315:T319 R315:R319 P315:P319 N315:N319 L315:L319 J315:J319 H315:H319">
    <cfRule type="cellIs" dxfId="450" priority="714" stopIfTrue="1" operator="equal">
      <formula>0</formula>
    </cfRule>
  </conditionalFormatting>
  <conditionalFormatting sqref="AD324:AD327 AB324:AB327 Z324:Z327 X324:X327 V324:V327 T324:T327 R324:R327 P324:P327 N324:N327 L324:L327 J324:J327 H324:H327">
    <cfRule type="cellIs" dxfId="449" priority="715" stopIfTrue="1" operator="equal">
      <formula>1</formula>
    </cfRule>
  </conditionalFormatting>
  <conditionalFormatting sqref="AD324:AD327 AB324:AB327 Z324:Z327 X324:X327 V324:V327 T324:T327 R324:R327 P324:P327 N324:N327 L324:L327 J324:J327 H324:H327">
    <cfRule type="cellIs" dxfId="448" priority="716" stopIfTrue="1" operator="equal">
      <formula>2</formula>
    </cfRule>
  </conditionalFormatting>
  <conditionalFormatting sqref="AD324:AD327 AB324:AB327 Z324:Z327 X324:X327 V324:V327 T324:T327 R324:R327 P324:P327 N324:N327 L324:L327 J324:J327 H324:H327">
    <cfRule type="cellIs" dxfId="447" priority="717" stopIfTrue="1" operator="equal">
      <formula>0</formula>
    </cfRule>
  </conditionalFormatting>
  <conditionalFormatting sqref="AD338:AD339 AB338:AB339 Z338:Z339 X338:X339 V338:V339 T338:T339 R338:R339 P338:P339 N338:N339 L338:L339 J338:J339 H338:H339">
    <cfRule type="cellIs" dxfId="446" priority="718" stopIfTrue="1" operator="equal">
      <formula>1</formula>
    </cfRule>
  </conditionalFormatting>
  <conditionalFormatting sqref="AD338:AD339 AB338:AB339 Z338:Z339 X338:X339 V338:V339 T338:T339 R338:R339 P338:P339 N338:N339 L338:L339 J338:J339 H338:H339">
    <cfRule type="cellIs" dxfId="445" priority="719" stopIfTrue="1" operator="equal">
      <formula>2</formula>
    </cfRule>
  </conditionalFormatting>
  <conditionalFormatting sqref="AD338:AD339 AB338:AB339 Z338:Z339 X338:X339 V338:V339 T338:T339 R338:R339 P338:P339 N338:N339 L338:L339 J338:J339 H338:H339">
    <cfRule type="cellIs" dxfId="444" priority="720" stopIfTrue="1" operator="equal">
      <formula>0</formula>
    </cfRule>
  </conditionalFormatting>
  <conditionalFormatting sqref="AD345:AD346 AB345:AB346 Z345:Z346 X345:X346 V345:V346 T345:T346 R345:R346 P345:P346 N345:N346 L345:L346 J345:J346 H345:H346">
    <cfRule type="cellIs" dxfId="443" priority="721" stopIfTrue="1" operator="equal">
      <formula>1</formula>
    </cfRule>
  </conditionalFormatting>
  <conditionalFormatting sqref="AD345:AD346 AB345:AB346 Z345:Z346 X345:X346 V345:V346 T345:T346 R345:R346 P345:P346 N345:N346 L345:L346 J345:J346 H345:H346">
    <cfRule type="cellIs" dxfId="442" priority="722" stopIfTrue="1" operator="equal">
      <formula>2</formula>
    </cfRule>
  </conditionalFormatting>
  <conditionalFormatting sqref="AD345:AD346 AB345:AB346 Z345:Z346 X345:X346 V345:V346 T345:T346 R345:R346 P345:P346 N345:N346 L345:L346 J345:J346 H345:H346">
    <cfRule type="cellIs" dxfId="441" priority="723"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440" priority="724"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439" priority="725"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438" priority="726"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437" priority="727"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436" priority="728"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435" priority="729" stopIfTrue="1" operator="equal">
      <formula>0</formula>
    </cfRule>
  </conditionalFormatting>
  <conditionalFormatting sqref="AD397:AD400 AB397:AB400 Z397:Z400 X397:X400 V397:V400 T397:T400 R397:R400 P397:P400 N397:N400 L397:L400 J397:J400 H397:H400">
    <cfRule type="cellIs" dxfId="434" priority="730" stopIfTrue="1" operator="equal">
      <formula>1</formula>
    </cfRule>
  </conditionalFormatting>
  <conditionalFormatting sqref="AD397:AD400 AB397:AB400 Z397:Z400 X397:X400 V397:V400 T397:T400 R397:R400 P397:P400 N397:N400 L397:L400 J397:J400 H397:H400">
    <cfRule type="cellIs" dxfId="433" priority="731" stopIfTrue="1" operator="equal">
      <formula>2</formula>
    </cfRule>
  </conditionalFormatting>
  <conditionalFormatting sqref="AD397:AD400 AB397:AB400 Z397:Z400 X397:X400 V397:V400 T397:T400 R397:R400 P397:P400 N397:N400 L397:L400 J397:J400 H397:H400">
    <cfRule type="cellIs" dxfId="432" priority="732"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431" priority="733"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430" priority="734"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429" priority="735"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428" priority="736"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427" priority="737"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426" priority="738" stopIfTrue="1" operator="equal">
      <formula>0</formula>
    </cfRule>
  </conditionalFormatting>
  <conditionalFormatting sqref="AD441 AB441 Z441 X441 V441 T441 R441 P441 N441 L441 J441 H441">
    <cfRule type="cellIs" dxfId="425" priority="739" stopIfTrue="1" operator="equal">
      <formula>1</formula>
    </cfRule>
  </conditionalFormatting>
  <conditionalFormatting sqref="AD441 AB441 Z441 X441 V441 T441 R441 P441 N441 L441 J441 H441">
    <cfRule type="cellIs" dxfId="424" priority="740" stopIfTrue="1" operator="equal">
      <formula>2</formula>
    </cfRule>
  </conditionalFormatting>
  <conditionalFormatting sqref="AD441 AB441 Z441 X441 V441 T441 R441 P441 N441 L441 J441 H441">
    <cfRule type="cellIs" dxfId="423" priority="741" stopIfTrue="1" operator="equal">
      <formula>0</formula>
    </cfRule>
  </conditionalFormatting>
  <conditionalFormatting sqref="AB496">
    <cfRule type="cellIs" dxfId="422" priority="742" stopIfTrue="1" operator="equal">
      <formula>1</formula>
    </cfRule>
  </conditionalFormatting>
  <conditionalFormatting sqref="AB496">
    <cfRule type="cellIs" dxfId="421" priority="743" stopIfTrue="1" operator="equal">
      <formula>2</formula>
    </cfRule>
  </conditionalFormatting>
  <conditionalFormatting sqref="AB496">
    <cfRule type="cellIs" dxfId="420" priority="744"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419" priority="745"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418" priority="746"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417" priority="747"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416" priority="748"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415" priority="749"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414" priority="750"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413" priority="751"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412" priority="752"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411" priority="753"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410" priority="754"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409" priority="755"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408" priority="756"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407" priority="757"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406" priority="758"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405" priority="759" stopIfTrue="1" operator="equal">
      <formula>0</formula>
    </cfRule>
  </conditionalFormatting>
  <conditionalFormatting sqref="H493:H495 J493:J495 L493:L495 N493:N495 P493:P495 R493:R495 T493:T495 V493:V495 X493:X495 Z493:Z495 AB493:AB495 AD493:AD495">
    <cfRule type="cellIs" dxfId="404" priority="760" stopIfTrue="1" operator="equal">
      <formula>1</formula>
    </cfRule>
  </conditionalFormatting>
  <conditionalFormatting sqref="H493:H495 J493:J495 L493:L495 N493:N495 P493:P495 R493:R495 T493:T495 V493:V495 X493:X495 Z493:Z495 AB493:AB495 AD493:AD495">
    <cfRule type="cellIs" dxfId="403" priority="761" stopIfTrue="1" operator="equal">
      <formula>2</formula>
    </cfRule>
  </conditionalFormatting>
  <conditionalFormatting sqref="H493:H495 J493:J495 L493:L495 N493:N495 P493:P495 R493:R495 T493:T495 V493:V495 X493:X495 Z493:Z495 AB493:AB495 AD493:AD495">
    <cfRule type="cellIs" dxfId="402" priority="762" stopIfTrue="1" operator="equal">
      <formula>0</formula>
    </cfRule>
  </conditionalFormatting>
  <conditionalFormatting sqref="J54 L54 N54 P54 R54 T54 V54 X54 Z54 AB54 AD54 AD47 AB47 Z47 X47 V47 T47 R47 P47 N47 L47 J47">
    <cfRule type="cellIs" dxfId="401" priority="763" stopIfTrue="1" operator="equal">
      <formula>1</formula>
    </cfRule>
  </conditionalFormatting>
  <conditionalFormatting sqref="J54 L54 N54 P54 R54 T54 V54 X54 Z54 AB54 AD54 AD47 AB47 Z47 X47 V47 T47 R47 P47 N47 L47 J47">
    <cfRule type="cellIs" dxfId="400" priority="764" stopIfTrue="1" operator="equal">
      <formula>2</formula>
    </cfRule>
  </conditionalFormatting>
  <conditionalFormatting sqref="J54 L54 N54 P54 R54 T54 V54 X54 Z54 AB54 AD54 AD47 AB47 Z47 X47 V47 T47 R47 P47 N47 L47 J47">
    <cfRule type="cellIs" dxfId="399" priority="765" stopIfTrue="1" operator="equal">
      <formula>0</formula>
    </cfRule>
  </conditionalFormatting>
  <conditionalFormatting sqref="H272 J272 L272 N272 P272 R272 T272 V272 X272 Z272 AB272 AD272">
    <cfRule type="cellIs" dxfId="398" priority="766" stopIfTrue="1" operator="equal">
      <formula>1</formula>
    </cfRule>
  </conditionalFormatting>
  <conditionalFormatting sqref="H272 J272 L272 N272 P272 R272 T272 V272 X272 Z272 AB272 AD272">
    <cfRule type="cellIs" dxfId="397" priority="767" stopIfTrue="1" operator="equal">
      <formula>2</formula>
    </cfRule>
  </conditionalFormatting>
  <conditionalFormatting sqref="H272 J272 L272 N272 P272 R272 T272 V272 X272 Z272 AB272 AD272">
    <cfRule type="cellIs" dxfId="396" priority="768" stopIfTrue="1" operator="equal">
      <formula>0</formula>
    </cfRule>
  </conditionalFormatting>
  <conditionalFormatting sqref="AD303 AB303 Z303 X303 V303 T303 R303 P303 N303 L303 H303 J303">
    <cfRule type="cellIs" dxfId="395" priority="769" stopIfTrue="1" operator="equal">
      <formula>1</formula>
    </cfRule>
  </conditionalFormatting>
  <conditionalFormatting sqref="AD303 AB303 Z303 X303 V303 T303 R303 P303 N303 L303 H303 J303">
    <cfRule type="cellIs" dxfId="394" priority="770" stopIfTrue="1" operator="equal">
      <formula>2</formula>
    </cfRule>
  </conditionalFormatting>
  <conditionalFormatting sqref="AD303 AB303 Z303 X303 V303 T303 R303 P303 N303 L303 H303 J303">
    <cfRule type="cellIs" dxfId="393" priority="771" stopIfTrue="1" operator="equal">
      <formula>0</formula>
    </cfRule>
  </conditionalFormatting>
  <conditionalFormatting sqref="AD474 AB474 Z474 X474 V474 T474 R474 P474 N474 L474 J474 H474">
    <cfRule type="cellIs" dxfId="392" priority="772" stopIfTrue="1" operator="equal">
      <formula>1</formula>
    </cfRule>
  </conditionalFormatting>
  <conditionalFormatting sqref="AD474 AB474 Z474 X474 V474 T474 R474 P474 N474 L474 J474 H474">
    <cfRule type="cellIs" dxfId="391" priority="773" stopIfTrue="1" operator="equal">
      <formula>2</formula>
    </cfRule>
  </conditionalFormatting>
  <conditionalFormatting sqref="AD474 AB474 Z474 X474 V474 T474 R474 P474 N474 L474 J474 H474">
    <cfRule type="cellIs" dxfId="390" priority="774" stopIfTrue="1" operator="equal">
      <formula>0</formula>
    </cfRule>
  </conditionalFormatting>
  <conditionalFormatting sqref="AD8 AB8 Z8 X8 V8 T8 R8 P8 L8 J8 H8">
    <cfRule type="cellIs" dxfId="389" priority="775" stopIfTrue="1" operator="equal">
      <formula>1</formula>
    </cfRule>
  </conditionalFormatting>
  <conditionalFormatting sqref="AD8 AB8 Z8 X8 V8 T8 R8 P8 L8 J8 H8">
    <cfRule type="cellIs" dxfId="388" priority="776" stopIfTrue="1" operator="equal">
      <formula>2</formula>
    </cfRule>
  </conditionalFormatting>
  <conditionalFormatting sqref="AD8 AB8 Z8 X8 V8 T8 R8 P8 L8 J8 H8">
    <cfRule type="cellIs" dxfId="387" priority="777" stopIfTrue="1" operator="equal">
      <formula>0</formula>
    </cfRule>
  </conditionalFormatting>
  <conditionalFormatting sqref="H13">
    <cfRule type="cellIs" dxfId="386" priority="778" stopIfTrue="1" operator="equal">
      <formula>1</formula>
    </cfRule>
  </conditionalFormatting>
  <conditionalFormatting sqref="H13">
    <cfRule type="cellIs" dxfId="385" priority="779" stopIfTrue="1" operator="equal">
      <formula>2</formula>
    </cfRule>
  </conditionalFormatting>
  <conditionalFormatting sqref="H13">
    <cfRule type="cellIs" dxfId="384" priority="780" stopIfTrue="1" operator="equal">
      <formula>0</formula>
    </cfRule>
  </conditionalFormatting>
  <conditionalFormatting sqref="H17:H19">
    <cfRule type="cellIs" dxfId="383" priority="781" stopIfTrue="1" operator="equal">
      <formula>1</formula>
    </cfRule>
  </conditionalFormatting>
  <conditionalFormatting sqref="H17:H19">
    <cfRule type="cellIs" dxfId="382" priority="782" stopIfTrue="1" operator="equal">
      <formula>2</formula>
    </cfRule>
  </conditionalFormatting>
  <conditionalFormatting sqref="H17:H19">
    <cfRule type="cellIs" dxfId="381" priority="783" stopIfTrue="1" operator="equal">
      <formula>0</formula>
    </cfRule>
  </conditionalFormatting>
  <conditionalFormatting sqref="H24">
    <cfRule type="cellIs" dxfId="380" priority="784" stopIfTrue="1" operator="equal">
      <formula>1</formula>
    </cfRule>
  </conditionalFormatting>
  <conditionalFormatting sqref="H24">
    <cfRule type="cellIs" dxfId="379" priority="785" stopIfTrue="1" operator="equal">
      <formula>2</formula>
    </cfRule>
  </conditionalFormatting>
  <conditionalFormatting sqref="H24">
    <cfRule type="cellIs" dxfId="378" priority="786" stopIfTrue="1" operator="equal">
      <formula>0</formula>
    </cfRule>
  </conditionalFormatting>
  <conditionalFormatting sqref="H28:H33">
    <cfRule type="cellIs" dxfId="377" priority="787" stopIfTrue="1" operator="equal">
      <formula>1</formula>
    </cfRule>
  </conditionalFormatting>
  <conditionalFormatting sqref="H28:H33">
    <cfRule type="cellIs" dxfId="376" priority="788" stopIfTrue="1" operator="equal">
      <formula>2</formula>
    </cfRule>
  </conditionalFormatting>
  <conditionalFormatting sqref="H28:H33">
    <cfRule type="cellIs" dxfId="375" priority="789" stopIfTrue="1" operator="equal">
      <formula>0</formula>
    </cfRule>
  </conditionalFormatting>
  <conditionalFormatting sqref="H35:H39">
    <cfRule type="cellIs" dxfId="374" priority="790" stopIfTrue="1" operator="equal">
      <formula>1</formula>
    </cfRule>
  </conditionalFormatting>
  <conditionalFormatting sqref="H35:H39">
    <cfRule type="cellIs" dxfId="373" priority="791" stopIfTrue="1" operator="equal">
      <formula>2</formula>
    </cfRule>
  </conditionalFormatting>
  <conditionalFormatting sqref="H35:H39">
    <cfRule type="cellIs" dxfId="372" priority="792" stopIfTrue="1" operator="equal">
      <formula>0</formula>
    </cfRule>
  </conditionalFormatting>
  <conditionalFormatting sqref="H42">
    <cfRule type="cellIs" dxfId="371" priority="793" stopIfTrue="1" operator="equal">
      <formula>1</formula>
    </cfRule>
  </conditionalFormatting>
  <conditionalFormatting sqref="H42">
    <cfRule type="cellIs" dxfId="370" priority="794" stopIfTrue="1" operator="equal">
      <formula>2</formula>
    </cfRule>
  </conditionalFormatting>
  <conditionalFormatting sqref="H42">
    <cfRule type="cellIs" dxfId="369" priority="795" stopIfTrue="1" operator="equal">
      <formula>0</formula>
    </cfRule>
  </conditionalFormatting>
  <conditionalFormatting sqref="H54 H67:H68 H70:H76 H47:H48">
    <cfRule type="cellIs" dxfId="368" priority="796" stopIfTrue="1" operator="equal">
      <formula>1</formula>
    </cfRule>
  </conditionalFormatting>
  <conditionalFormatting sqref="H54 H67:H68 H70:H76 H47:H48">
    <cfRule type="cellIs" dxfId="367" priority="797" stopIfTrue="1" operator="equal">
      <formula>2</formula>
    </cfRule>
  </conditionalFormatting>
  <conditionalFormatting sqref="H54 H67:H68 H70:H76 H47:H48">
    <cfRule type="cellIs" dxfId="366" priority="798" stopIfTrue="1" operator="equal">
      <formula>0</formula>
    </cfRule>
  </conditionalFormatting>
  <conditionalFormatting sqref="H81 H83:H86">
    <cfRule type="cellIs" dxfId="365" priority="799" stopIfTrue="1" operator="equal">
      <formula>1</formula>
    </cfRule>
  </conditionalFormatting>
  <conditionalFormatting sqref="H81 H83:H86">
    <cfRule type="cellIs" dxfId="364" priority="800" stopIfTrue="1" operator="equal">
      <formula>2</formula>
    </cfRule>
  </conditionalFormatting>
  <conditionalFormatting sqref="H81 H83:H86">
    <cfRule type="cellIs" dxfId="363" priority="801" stopIfTrue="1" operator="equal">
      <formula>0</formula>
    </cfRule>
  </conditionalFormatting>
  <conditionalFormatting sqref="H88">
    <cfRule type="cellIs" dxfId="362" priority="802" stopIfTrue="1" operator="equal">
      <formula>1</formula>
    </cfRule>
  </conditionalFormatting>
  <conditionalFormatting sqref="H88">
    <cfRule type="cellIs" dxfId="361" priority="803" stopIfTrue="1" operator="equal">
      <formula>2</formula>
    </cfRule>
  </conditionalFormatting>
  <conditionalFormatting sqref="H88">
    <cfRule type="cellIs" dxfId="360" priority="804" stopIfTrue="1" operator="equal">
      <formula>0</formula>
    </cfRule>
  </conditionalFormatting>
  <conditionalFormatting sqref="H111:H112 H96:H107 H93:H94">
    <cfRule type="cellIs" dxfId="359" priority="805" stopIfTrue="1" operator="equal">
      <formula>1</formula>
    </cfRule>
  </conditionalFormatting>
  <conditionalFormatting sqref="H111:H112 H96:H107 H93:H94">
    <cfRule type="cellIs" dxfId="358" priority="806" stopIfTrue="1" operator="equal">
      <formula>2</formula>
    </cfRule>
  </conditionalFormatting>
  <conditionalFormatting sqref="H111:H112 H96:H107 H93:H94">
    <cfRule type="cellIs" dxfId="357" priority="807" stopIfTrue="1" operator="equal">
      <formula>0</formula>
    </cfRule>
  </conditionalFormatting>
  <conditionalFormatting sqref="H119">
    <cfRule type="cellIs" dxfId="356" priority="808" stopIfTrue="1" operator="equal">
      <formula>1</formula>
    </cfRule>
  </conditionalFormatting>
  <conditionalFormatting sqref="H119">
    <cfRule type="cellIs" dxfId="355" priority="809" stopIfTrue="1" operator="equal">
      <formula>2</formula>
    </cfRule>
  </conditionalFormatting>
  <conditionalFormatting sqref="H119">
    <cfRule type="cellIs" dxfId="354" priority="810" stopIfTrue="1" operator="equal">
      <formula>0</formula>
    </cfRule>
  </conditionalFormatting>
  <conditionalFormatting sqref="H127">
    <cfRule type="cellIs" dxfId="353" priority="811" stopIfTrue="1" operator="equal">
      <formula>1</formula>
    </cfRule>
  </conditionalFormatting>
  <conditionalFormatting sqref="H127">
    <cfRule type="cellIs" dxfId="352" priority="812" stopIfTrue="1" operator="equal">
      <formula>2</formula>
    </cfRule>
  </conditionalFormatting>
  <conditionalFormatting sqref="H127">
    <cfRule type="cellIs" dxfId="351" priority="813" stopIfTrue="1" operator="equal">
      <formula>0</formula>
    </cfRule>
  </conditionalFormatting>
  <conditionalFormatting sqref="H134:H138">
    <cfRule type="cellIs" dxfId="350" priority="814" stopIfTrue="1" operator="equal">
      <formula>1</formula>
    </cfRule>
  </conditionalFormatting>
  <conditionalFormatting sqref="H134:H138">
    <cfRule type="cellIs" dxfId="349" priority="815" stopIfTrue="1" operator="equal">
      <formula>2</formula>
    </cfRule>
  </conditionalFormatting>
  <conditionalFormatting sqref="H134:H138">
    <cfRule type="cellIs" dxfId="348" priority="816" stopIfTrue="1" operator="equal">
      <formula>0</formula>
    </cfRule>
  </conditionalFormatting>
  <conditionalFormatting sqref="H143 H145:H150">
    <cfRule type="cellIs" dxfId="347" priority="817" stopIfTrue="1" operator="equal">
      <formula>1</formula>
    </cfRule>
  </conditionalFormatting>
  <conditionalFormatting sqref="H143 H145:H150">
    <cfRule type="cellIs" dxfId="346" priority="818" stopIfTrue="1" operator="equal">
      <formula>2</formula>
    </cfRule>
  </conditionalFormatting>
  <conditionalFormatting sqref="H143 H145:H150">
    <cfRule type="cellIs" dxfId="345" priority="819" stopIfTrue="1" operator="equal">
      <formula>0</formula>
    </cfRule>
  </conditionalFormatting>
  <conditionalFormatting sqref="H161:H162">
    <cfRule type="cellIs" dxfId="344" priority="820" stopIfTrue="1" operator="equal">
      <formula>1</formula>
    </cfRule>
  </conditionalFormatting>
  <conditionalFormatting sqref="H161:H162">
    <cfRule type="cellIs" dxfId="343" priority="821" stopIfTrue="1" operator="equal">
      <formula>2</formula>
    </cfRule>
  </conditionalFormatting>
  <conditionalFormatting sqref="H161:H162">
    <cfRule type="cellIs" dxfId="342" priority="822" stopIfTrue="1" operator="equal">
      <formula>0</formula>
    </cfRule>
  </conditionalFormatting>
  <conditionalFormatting sqref="H167:H168">
    <cfRule type="cellIs" dxfId="341" priority="823" stopIfTrue="1" operator="equal">
      <formula>1</formula>
    </cfRule>
  </conditionalFormatting>
  <conditionalFormatting sqref="H167:H168">
    <cfRule type="cellIs" dxfId="340" priority="824" stopIfTrue="1" operator="equal">
      <formula>2</formula>
    </cfRule>
  </conditionalFormatting>
  <conditionalFormatting sqref="H167:H168">
    <cfRule type="cellIs" dxfId="339" priority="825" stopIfTrue="1" operator="equal">
      <formula>0</formula>
    </cfRule>
  </conditionalFormatting>
  <conditionalFormatting sqref="H173">
    <cfRule type="cellIs" dxfId="338" priority="826" stopIfTrue="1" operator="equal">
      <formula>1</formula>
    </cfRule>
  </conditionalFormatting>
  <conditionalFormatting sqref="H173">
    <cfRule type="cellIs" dxfId="337" priority="827" stopIfTrue="1" operator="equal">
      <formula>2</formula>
    </cfRule>
  </conditionalFormatting>
  <conditionalFormatting sqref="H173">
    <cfRule type="cellIs" dxfId="336" priority="828" stopIfTrue="1" operator="equal">
      <formula>0</formula>
    </cfRule>
  </conditionalFormatting>
  <conditionalFormatting sqref="H178">
    <cfRule type="cellIs" dxfId="335" priority="829" stopIfTrue="1" operator="equal">
      <formula>1</formula>
    </cfRule>
  </conditionalFormatting>
  <conditionalFormatting sqref="H178">
    <cfRule type="cellIs" dxfId="334" priority="830" stopIfTrue="1" operator="equal">
      <formula>2</formula>
    </cfRule>
  </conditionalFormatting>
  <conditionalFormatting sqref="H178">
    <cfRule type="cellIs" dxfId="333" priority="831" stopIfTrue="1" operator="equal">
      <formula>0</formula>
    </cfRule>
  </conditionalFormatting>
  <conditionalFormatting sqref="H184:H187">
    <cfRule type="cellIs" dxfId="332" priority="832" stopIfTrue="1" operator="equal">
      <formula>1</formula>
    </cfRule>
  </conditionalFormatting>
  <conditionalFormatting sqref="H184:H187">
    <cfRule type="cellIs" dxfId="331" priority="833" stopIfTrue="1" operator="equal">
      <formula>2</formula>
    </cfRule>
  </conditionalFormatting>
  <conditionalFormatting sqref="H184:H187">
    <cfRule type="cellIs" dxfId="330" priority="834" stopIfTrue="1" operator="equal">
      <formula>0</formula>
    </cfRule>
  </conditionalFormatting>
  <conditionalFormatting sqref="H198">
    <cfRule type="cellIs" dxfId="329" priority="835" stopIfTrue="1" operator="equal">
      <formula>1</formula>
    </cfRule>
  </conditionalFormatting>
  <conditionalFormatting sqref="H198">
    <cfRule type="cellIs" dxfId="328" priority="836" stopIfTrue="1" operator="equal">
      <formula>2</formula>
    </cfRule>
  </conditionalFormatting>
  <conditionalFormatting sqref="H198">
    <cfRule type="cellIs" dxfId="327" priority="837" stopIfTrue="1" operator="equal">
      <formula>0</formula>
    </cfRule>
  </conditionalFormatting>
  <conditionalFormatting sqref="H210:H216">
    <cfRule type="cellIs" dxfId="326" priority="838" stopIfTrue="1" operator="equal">
      <formula>1</formula>
    </cfRule>
  </conditionalFormatting>
  <conditionalFormatting sqref="H210:H216">
    <cfRule type="cellIs" dxfId="325" priority="839" stopIfTrue="1" operator="equal">
      <formula>2</formula>
    </cfRule>
  </conditionalFormatting>
  <conditionalFormatting sqref="H210:H216">
    <cfRule type="cellIs" dxfId="324" priority="840" stopIfTrue="1" operator="equal">
      <formula>0</formula>
    </cfRule>
  </conditionalFormatting>
  <conditionalFormatting sqref="H226:H227">
    <cfRule type="cellIs" dxfId="323" priority="841" stopIfTrue="1" operator="equal">
      <formula>1</formula>
    </cfRule>
  </conditionalFormatting>
  <conditionalFormatting sqref="H226:H227">
    <cfRule type="cellIs" dxfId="322" priority="842" stopIfTrue="1" operator="equal">
      <formula>2</formula>
    </cfRule>
  </conditionalFormatting>
  <conditionalFormatting sqref="H226:H227">
    <cfRule type="cellIs" dxfId="321" priority="843" stopIfTrue="1" operator="equal">
      <formula>0</formula>
    </cfRule>
  </conditionalFormatting>
  <conditionalFormatting sqref="H232">
    <cfRule type="cellIs" dxfId="320" priority="844" stopIfTrue="1" operator="equal">
      <formula>1</formula>
    </cfRule>
  </conditionalFormatting>
  <conditionalFormatting sqref="H232">
    <cfRule type="cellIs" dxfId="319" priority="845" stopIfTrue="1" operator="equal">
      <formula>2</formula>
    </cfRule>
  </conditionalFormatting>
  <conditionalFormatting sqref="H232">
    <cfRule type="cellIs" dxfId="318" priority="846" stopIfTrue="1" operator="equal">
      <formula>0</formula>
    </cfRule>
  </conditionalFormatting>
  <conditionalFormatting sqref="H238:H239">
    <cfRule type="cellIs" dxfId="317" priority="847" stopIfTrue="1" operator="equal">
      <formula>1</formula>
    </cfRule>
  </conditionalFormatting>
  <conditionalFormatting sqref="H238:H239">
    <cfRule type="cellIs" dxfId="316" priority="848" stopIfTrue="1" operator="equal">
      <formula>2</formula>
    </cfRule>
  </conditionalFormatting>
  <conditionalFormatting sqref="H238:H239">
    <cfRule type="cellIs" dxfId="315" priority="849" stopIfTrue="1" operator="equal">
      <formula>0</formula>
    </cfRule>
  </conditionalFormatting>
  <conditionalFormatting sqref="H241:H242">
    <cfRule type="cellIs" dxfId="314" priority="850" stopIfTrue="1" operator="equal">
      <formula>1</formula>
    </cfRule>
  </conditionalFormatting>
  <conditionalFormatting sqref="H241:H242">
    <cfRule type="cellIs" dxfId="313" priority="851" stopIfTrue="1" operator="equal">
      <formula>2</formula>
    </cfRule>
  </conditionalFormatting>
  <conditionalFormatting sqref="H241:H242">
    <cfRule type="cellIs" dxfId="312" priority="852" stopIfTrue="1" operator="equal">
      <formula>0</formula>
    </cfRule>
  </conditionalFormatting>
  <conditionalFormatting sqref="H275 H270">
    <cfRule type="cellIs" dxfId="311" priority="853" stopIfTrue="1" operator="equal">
      <formula>1</formula>
    </cfRule>
  </conditionalFormatting>
  <conditionalFormatting sqref="H275 H270">
    <cfRule type="cellIs" dxfId="310" priority="854" stopIfTrue="1" operator="equal">
      <formula>2</formula>
    </cfRule>
  </conditionalFormatting>
  <conditionalFormatting sqref="H275 H270">
    <cfRule type="cellIs" dxfId="309" priority="855" stopIfTrue="1" operator="equal">
      <formula>0</formula>
    </cfRule>
  </conditionalFormatting>
  <conditionalFormatting sqref="H290:H293 H285:H288 H283">
    <cfRule type="cellIs" dxfId="308" priority="856" stopIfTrue="1" operator="equal">
      <formula>1</formula>
    </cfRule>
  </conditionalFormatting>
  <conditionalFormatting sqref="H290:H293 H285:H288 H283">
    <cfRule type="cellIs" dxfId="307" priority="857" stopIfTrue="1" operator="equal">
      <formula>2</formula>
    </cfRule>
  </conditionalFormatting>
  <conditionalFormatting sqref="H290:H293 H285:H288 H283">
    <cfRule type="cellIs" dxfId="306" priority="858" stopIfTrue="1" operator="equal">
      <formula>0</formula>
    </cfRule>
  </conditionalFormatting>
  <conditionalFormatting sqref="H298:H301">
    <cfRule type="cellIs" dxfId="305" priority="859" stopIfTrue="1" operator="equal">
      <formula>1</formula>
    </cfRule>
  </conditionalFormatting>
  <conditionalFormatting sqref="H298:H301">
    <cfRule type="cellIs" dxfId="304" priority="860" stopIfTrue="1" operator="equal">
      <formula>2</formula>
    </cfRule>
  </conditionalFormatting>
  <conditionalFormatting sqref="H298:H301">
    <cfRule type="cellIs" dxfId="303" priority="861" stopIfTrue="1" operator="equal">
      <formula>0</formula>
    </cfRule>
  </conditionalFormatting>
  <conditionalFormatting sqref="H304:H305">
    <cfRule type="cellIs" dxfId="302" priority="862" stopIfTrue="1" operator="equal">
      <formula>1</formula>
    </cfRule>
  </conditionalFormatting>
  <conditionalFormatting sqref="H304:H305">
    <cfRule type="cellIs" dxfId="301" priority="863" stopIfTrue="1" operator="equal">
      <formula>2</formula>
    </cfRule>
  </conditionalFormatting>
  <conditionalFormatting sqref="H304:H305">
    <cfRule type="cellIs" dxfId="300" priority="864" stopIfTrue="1" operator="equal">
      <formula>0</formula>
    </cfRule>
  </conditionalFormatting>
  <conditionalFormatting sqref="H311:H314">
    <cfRule type="cellIs" dxfId="299" priority="865" stopIfTrue="1" operator="equal">
      <formula>1</formula>
    </cfRule>
  </conditionalFormatting>
  <conditionalFormatting sqref="H311:H314">
    <cfRule type="cellIs" dxfId="298" priority="866" stopIfTrue="1" operator="equal">
      <formula>2</formula>
    </cfRule>
  </conditionalFormatting>
  <conditionalFormatting sqref="H311:H314">
    <cfRule type="cellIs" dxfId="297" priority="867" stopIfTrue="1" operator="equal">
      <formula>0</formula>
    </cfRule>
  </conditionalFormatting>
  <conditionalFormatting sqref="H328:H332">
    <cfRule type="cellIs" dxfId="296" priority="868" stopIfTrue="1" operator="equal">
      <formula>1</formula>
    </cfRule>
  </conditionalFormatting>
  <conditionalFormatting sqref="H328:H332">
    <cfRule type="cellIs" dxfId="295" priority="869" stopIfTrue="1" operator="equal">
      <formula>2</formula>
    </cfRule>
  </conditionalFormatting>
  <conditionalFormatting sqref="H328:H332">
    <cfRule type="cellIs" dxfId="294" priority="870" stopIfTrue="1" operator="equal">
      <formula>0</formula>
    </cfRule>
  </conditionalFormatting>
  <conditionalFormatting sqref="H340 H337">
    <cfRule type="cellIs" dxfId="293" priority="871" stopIfTrue="1" operator="equal">
      <formula>1</formula>
    </cfRule>
  </conditionalFormatting>
  <conditionalFormatting sqref="H340 H337">
    <cfRule type="cellIs" dxfId="292" priority="872" stopIfTrue="1" operator="equal">
      <formula>2</formula>
    </cfRule>
  </conditionalFormatting>
  <conditionalFormatting sqref="H340 H337">
    <cfRule type="cellIs" dxfId="291" priority="873" stopIfTrue="1" operator="equal">
      <formula>0</formula>
    </cfRule>
  </conditionalFormatting>
  <conditionalFormatting sqref="H358">
    <cfRule type="cellIs" dxfId="290" priority="874" stopIfTrue="1" operator="equal">
      <formula>1</formula>
    </cfRule>
  </conditionalFormatting>
  <conditionalFormatting sqref="H358">
    <cfRule type="cellIs" dxfId="289" priority="875" stopIfTrue="1" operator="equal">
      <formula>2</formula>
    </cfRule>
  </conditionalFormatting>
  <conditionalFormatting sqref="H358">
    <cfRule type="cellIs" dxfId="288" priority="876" stopIfTrue="1" operator="equal">
      <formula>0</formula>
    </cfRule>
  </conditionalFormatting>
  <conditionalFormatting sqref="H369 H366:H367">
    <cfRule type="cellIs" dxfId="287" priority="877" stopIfTrue="1" operator="equal">
      <formula>1</formula>
    </cfRule>
  </conditionalFormatting>
  <conditionalFormatting sqref="H369 H366:H367">
    <cfRule type="cellIs" dxfId="286" priority="878" stopIfTrue="1" operator="equal">
      <formula>2</formula>
    </cfRule>
  </conditionalFormatting>
  <conditionalFormatting sqref="H369 H366:H367">
    <cfRule type="cellIs" dxfId="285" priority="879" stopIfTrue="1" operator="equal">
      <formula>0</formula>
    </cfRule>
  </conditionalFormatting>
  <conditionalFormatting sqref="H383">
    <cfRule type="cellIs" dxfId="284" priority="880" stopIfTrue="1" operator="equal">
      <formula>1</formula>
    </cfRule>
  </conditionalFormatting>
  <conditionalFormatting sqref="H383">
    <cfRule type="cellIs" dxfId="283" priority="881" stopIfTrue="1" operator="equal">
      <formula>2</formula>
    </cfRule>
  </conditionalFormatting>
  <conditionalFormatting sqref="H383">
    <cfRule type="cellIs" dxfId="282" priority="882" stopIfTrue="1" operator="equal">
      <formula>0</formula>
    </cfRule>
  </conditionalFormatting>
  <conditionalFormatting sqref="H388">
    <cfRule type="cellIs" dxfId="281" priority="883" stopIfTrue="1" operator="equal">
      <formula>1</formula>
    </cfRule>
  </conditionalFormatting>
  <conditionalFormatting sqref="H388">
    <cfRule type="cellIs" dxfId="280" priority="884" stopIfTrue="1" operator="equal">
      <formula>2</formula>
    </cfRule>
  </conditionalFormatting>
  <conditionalFormatting sqref="H388">
    <cfRule type="cellIs" dxfId="279" priority="885" stopIfTrue="1" operator="equal">
      <formula>0</formula>
    </cfRule>
  </conditionalFormatting>
  <conditionalFormatting sqref="H401">
    <cfRule type="cellIs" dxfId="278" priority="886" stopIfTrue="1" operator="equal">
      <formula>1</formula>
    </cfRule>
  </conditionalFormatting>
  <conditionalFormatting sqref="H401">
    <cfRule type="cellIs" dxfId="277" priority="887" stopIfTrue="1" operator="equal">
      <formula>2</formula>
    </cfRule>
  </conditionalFormatting>
  <conditionalFormatting sqref="H401">
    <cfRule type="cellIs" dxfId="276" priority="888" stopIfTrue="1" operator="equal">
      <formula>0</formula>
    </cfRule>
  </conditionalFormatting>
  <conditionalFormatting sqref="H413:H414">
    <cfRule type="cellIs" dxfId="275" priority="889" stopIfTrue="1" operator="equal">
      <formula>1</formula>
    </cfRule>
  </conditionalFormatting>
  <conditionalFormatting sqref="H413:H414">
    <cfRule type="cellIs" dxfId="274" priority="890" stopIfTrue="1" operator="equal">
      <formula>2</formula>
    </cfRule>
  </conditionalFormatting>
  <conditionalFormatting sqref="H413:H414">
    <cfRule type="cellIs" dxfId="273" priority="891" stopIfTrue="1" operator="equal">
      <formula>0</formula>
    </cfRule>
  </conditionalFormatting>
  <conditionalFormatting sqref="H418:H421">
    <cfRule type="cellIs" dxfId="272" priority="892" stopIfTrue="1" operator="equal">
      <formula>1</formula>
    </cfRule>
  </conditionalFormatting>
  <conditionalFormatting sqref="H418:H421">
    <cfRule type="cellIs" dxfId="271" priority="893" stopIfTrue="1" operator="equal">
      <formula>2</formula>
    </cfRule>
  </conditionalFormatting>
  <conditionalFormatting sqref="H418:H421">
    <cfRule type="cellIs" dxfId="270" priority="894" stopIfTrue="1" operator="equal">
      <formula>0</formula>
    </cfRule>
  </conditionalFormatting>
  <conditionalFormatting sqref="H427:H428">
    <cfRule type="cellIs" dxfId="269" priority="895" stopIfTrue="1" operator="equal">
      <formula>1</formula>
    </cfRule>
  </conditionalFormatting>
  <conditionalFormatting sqref="H427:H428">
    <cfRule type="cellIs" dxfId="268" priority="896" stopIfTrue="1" operator="equal">
      <formula>2</formula>
    </cfRule>
  </conditionalFormatting>
  <conditionalFormatting sqref="H427:H428">
    <cfRule type="cellIs" dxfId="267" priority="897" stopIfTrue="1" operator="equal">
      <formula>0</formula>
    </cfRule>
  </conditionalFormatting>
  <conditionalFormatting sqref="H432:H435">
    <cfRule type="cellIs" dxfId="266" priority="898" stopIfTrue="1" operator="equal">
      <formula>1</formula>
    </cfRule>
  </conditionalFormatting>
  <conditionalFormatting sqref="H432:H435">
    <cfRule type="cellIs" dxfId="265" priority="899" stopIfTrue="1" operator="equal">
      <formula>2</formula>
    </cfRule>
  </conditionalFormatting>
  <conditionalFormatting sqref="H432:H435">
    <cfRule type="cellIs" dxfId="264" priority="900" stopIfTrue="1" operator="equal">
      <formula>0</formula>
    </cfRule>
  </conditionalFormatting>
  <conditionalFormatting sqref="H442:H444">
    <cfRule type="cellIs" dxfId="263" priority="901" stopIfTrue="1" operator="equal">
      <formula>1</formula>
    </cfRule>
  </conditionalFormatting>
  <conditionalFormatting sqref="H442:H444">
    <cfRule type="cellIs" dxfId="262" priority="902" stopIfTrue="1" operator="equal">
      <formula>2</formula>
    </cfRule>
  </conditionalFormatting>
  <conditionalFormatting sqref="H442:H444">
    <cfRule type="cellIs" dxfId="261" priority="903" stopIfTrue="1" operator="equal">
      <formula>0</formula>
    </cfRule>
  </conditionalFormatting>
  <conditionalFormatting sqref="H456">
    <cfRule type="cellIs" dxfId="260" priority="904" stopIfTrue="1" operator="equal">
      <formula>1</formula>
    </cfRule>
  </conditionalFormatting>
  <conditionalFormatting sqref="H456">
    <cfRule type="cellIs" dxfId="259" priority="905" stopIfTrue="1" operator="equal">
      <formula>2</formula>
    </cfRule>
  </conditionalFormatting>
  <conditionalFormatting sqref="H456">
    <cfRule type="cellIs" dxfId="258" priority="906" stopIfTrue="1" operator="equal">
      <formula>0</formula>
    </cfRule>
  </conditionalFormatting>
  <conditionalFormatting sqref="H468:H473">
    <cfRule type="cellIs" dxfId="257" priority="907" stopIfTrue="1" operator="equal">
      <formula>1</formula>
    </cfRule>
  </conditionalFormatting>
  <conditionalFormatting sqref="H468:H473">
    <cfRule type="cellIs" dxfId="256" priority="908" stopIfTrue="1" operator="equal">
      <formula>2</formula>
    </cfRule>
  </conditionalFormatting>
  <conditionalFormatting sqref="H468:H473">
    <cfRule type="cellIs" dxfId="255" priority="909" stopIfTrue="1" operator="equal">
      <formula>0</formula>
    </cfRule>
  </conditionalFormatting>
  <conditionalFormatting sqref="H488">
    <cfRule type="cellIs" dxfId="254" priority="910" stopIfTrue="1" operator="equal">
      <formula>1</formula>
    </cfRule>
  </conditionalFormatting>
  <conditionalFormatting sqref="H488">
    <cfRule type="cellIs" dxfId="253" priority="911" stopIfTrue="1" operator="equal">
      <formula>2</formula>
    </cfRule>
  </conditionalFormatting>
  <conditionalFormatting sqref="H488">
    <cfRule type="cellIs" dxfId="252" priority="912" stopIfTrue="1" operator="equal">
      <formula>0</formula>
    </cfRule>
  </conditionalFormatting>
  <conditionalFormatting sqref="H496">
    <cfRule type="cellIs" dxfId="251" priority="913" stopIfTrue="1" operator="equal">
      <formula>1</formula>
    </cfRule>
  </conditionalFormatting>
  <conditionalFormatting sqref="H496">
    <cfRule type="cellIs" dxfId="250" priority="914" stopIfTrue="1" operator="equal">
      <formula>2</formula>
    </cfRule>
  </conditionalFormatting>
  <conditionalFormatting sqref="H496">
    <cfRule type="cellIs" dxfId="249" priority="915" stopIfTrue="1" operator="equal">
      <formula>0</formula>
    </cfRule>
  </conditionalFormatting>
  <conditionalFormatting sqref="H514">
    <cfRule type="cellIs" dxfId="248" priority="916" stopIfTrue="1" operator="equal">
      <formula>1</formula>
    </cfRule>
  </conditionalFormatting>
  <conditionalFormatting sqref="H514">
    <cfRule type="cellIs" dxfId="247" priority="917" stopIfTrue="1" operator="equal">
      <formula>2</formula>
    </cfRule>
  </conditionalFormatting>
  <conditionalFormatting sqref="H514">
    <cfRule type="cellIs" dxfId="246" priority="918" stopIfTrue="1" operator="equal">
      <formula>0</formula>
    </cfRule>
  </conditionalFormatting>
  <conditionalFormatting sqref="J514">
    <cfRule type="cellIs" dxfId="245" priority="919" stopIfTrue="1" operator="equal">
      <formula>1</formula>
    </cfRule>
  </conditionalFormatting>
  <conditionalFormatting sqref="J514">
    <cfRule type="cellIs" dxfId="244" priority="920" stopIfTrue="1" operator="equal">
      <formula>2</formula>
    </cfRule>
  </conditionalFormatting>
  <conditionalFormatting sqref="J514">
    <cfRule type="cellIs" dxfId="243" priority="921" stopIfTrue="1" operator="equal">
      <formula>0</formula>
    </cfRule>
  </conditionalFormatting>
  <conditionalFormatting sqref="AD514 AB514 Z514 X514 V514 T514 R514 P514 N514 L514">
    <cfRule type="cellIs" dxfId="242" priority="922" stopIfTrue="1" operator="equal">
      <formula>1</formula>
    </cfRule>
  </conditionalFormatting>
  <conditionalFormatting sqref="AD514 AB514 Z514 X514 V514 T514 R514 P514 N514 L514">
    <cfRule type="cellIs" dxfId="241" priority="923" stopIfTrue="1" operator="equal">
      <formula>2</formula>
    </cfRule>
  </conditionalFormatting>
  <conditionalFormatting sqref="AD514 AB514 Z514 X514 V514 T514 R514 P514 N514 L514">
    <cfRule type="cellIs" dxfId="240" priority="924" stopIfTrue="1" operator="equal">
      <formula>0</formula>
    </cfRule>
  </conditionalFormatting>
  <conditionalFormatting sqref="AD496 Z496 X496 V496 T496 R496 P496 N496 L496 J496">
    <cfRule type="cellIs" dxfId="239" priority="925" stopIfTrue="1" operator="equal">
      <formula>1</formula>
    </cfRule>
  </conditionalFormatting>
  <conditionalFormatting sqref="AD496 Z496 X496 V496 T496 R496 P496 N496 L496 J496">
    <cfRule type="cellIs" dxfId="238" priority="926" stopIfTrue="1" operator="equal">
      <formula>2</formula>
    </cfRule>
  </conditionalFormatting>
  <conditionalFormatting sqref="AD496 Z496 X496 V496 T496 R496 P496 N496 L496 J496">
    <cfRule type="cellIs" dxfId="237" priority="927" stopIfTrue="1" operator="equal">
      <formula>0</formula>
    </cfRule>
  </conditionalFormatting>
  <conditionalFormatting sqref="AD488 AB488 Z488 X488 V488 T488 R488 P488 N488 L488 J488">
    <cfRule type="cellIs" dxfId="236" priority="928" stopIfTrue="1" operator="equal">
      <formula>1</formula>
    </cfRule>
  </conditionalFormatting>
  <conditionalFormatting sqref="AD488 AB488 Z488 X488 V488 T488 R488 P488 N488 L488 J488">
    <cfRule type="cellIs" dxfId="235" priority="929" stopIfTrue="1" operator="equal">
      <formula>2</formula>
    </cfRule>
  </conditionalFormatting>
  <conditionalFormatting sqref="AD488 AB488 Z488 X488 V488 T488 R488 P488 N488 L488 J488">
    <cfRule type="cellIs" dxfId="234" priority="930" stopIfTrue="1" operator="equal">
      <formula>0</formula>
    </cfRule>
  </conditionalFormatting>
  <conditionalFormatting sqref="AD468:AD473 AB468:AB473 Z468:Z473 X468:X473 V468:V473 T468:T473 R468:R473 P468:P473 N468:N473 L468:L473 J468:J473">
    <cfRule type="cellIs" dxfId="233" priority="931" stopIfTrue="1" operator="equal">
      <formula>1</formula>
    </cfRule>
  </conditionalFormatting>
  <conditionalFormatting sqref="AD468:AD473 AB468:AB473 Z468:Z473 X468:X473 V468:V473 T468:T473 R468:R473 P468:P473 N468:N473 L468:L473 J468:J473">
    <cfRule type="cellIs" dxfId="232" priority="932" stopIfTrue="1" operator="equal">
      <formula>2</formula>
    </cfRule>
  </conditionalFormatting>
  <conditionalFormatting sqref="AD468:AD473 AB468:AB473 Z468:Z473 X468:X473 V468:V473 T468:T473 R468:R473 P468:P473 N468:N473 L468:L473 J468:J473">
    <cfRule type="cellIs" dxfId="231" priority="933" stopIfTrue="1" operator="equal">
      <formula>0</formula>
    </cfRule>
  </conditionalFormatting>
  <conditionalFormatting sqref="AD456 AB456 Z456 X456 V456 T456 R456 P456 N456 L456 J456">
    <cfRule type="cellIs" dxfId="230" priority="934" stopIfTrue="1" operator="equal">
      <formula>1</formula>
    </cfRule>
  </conditionalFormatting>
  <conditionalFormatting sqref="AD456 AB456 Z456 X456 V456 T456 R456 P456 N456 L456 J456">
    <cfRule type="cellIs" dxfId="229" priority="935" stopIfTrue="1" operator="equal">
      <formula>2</formula>
    </cfRule>
  </conditionalFormatting>
  <conditionalFormatting sqref="AD456 AB456 Z456 X456 V456 T456 R456 P456 N456 L456 J456">
    <cfRule type="cellIs" dxfId="228" priority="936" stopIfTrue="1" operator="equal">
      <formula>0</formula>
    </cfRule>
  </conditionalFormatting>
  <conditionalFormatting sqref="AD442:AD443 AB442:AB443 Z442:Z443 X442:X443 V442:V443 T442:T443 R442:R443 P442:P443 N442:N443 L442:L443 J442:J443">
    <cfRule type="cellIs" dxfId="227" priority="937" stopIfTrue="1" operator="equal">
      <formula>1</formula>
    </cfRule>
  </conditionalFormatting>
  <conditionalFormatting sqref="AD442:AD443 AB442:AB443 Z442:Z443 X442:X443 V442:V443 T442:T443 R442:R443 P442:P443 N442:N443 L442:L443 J442:J443">
    <cfRule type="cellIs" dxfId="226" priority="938" stopIfTrue="1" operator="equal">
      <formula>2</formula>
    </cfRule>
  </conditionalFormatting>
  <conditionalFormatting sqref="AD442:AD443 AB442:AB443 Z442:Z443 X442:X443 V442:V443 T442:T443 R442:R443 P442:P443 N442:N443 L442:L443 J442:J443">
    <cfRule type="cellIs" dxfId="225" priority="939"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24" priority="940"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23" priority="941"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222" priority="942"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21" priority="943"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20" priority="944"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219" priority="945" stopIfTrue="1" operator="equal">
      <formula>0</formula>
    </cfRule>
  </conditionalFormatting>
  <conditionalFormatting sqref="AD401 AB401 Z401 X401 V401 T401 R401 P401 N401 L401 J401">
    <cfRule type="cellIs" dxfId="218" priority="946" stopIfTrue="1" operator="equal">
      <formula>1</formula>
    </cfRule>
  </conditionalFormatting>
  <conditionalFormatting sqref="AD401 AB401 Z401 X401 V401 T401 R401 P401 N401 L401 J401">
    <cfRule type="cellIs" dxfId="217" priority="947" stopIfTrue="1" operator="equal">
      <formula>2</formula>
    </cfRule>
  </conditionalFormatting>
  <conditionalFormatting sqref="AD401 AB401 Z401 X401 V401 T401 R401 P401 N401 L401 J401">
    <cfRule type="cellIs" dxfId="216" priority="948" stopIfTrue="1" operator="equal">
      <formula>0</formula>
    </cfRule>
  </conditionalFormatting>
  <conditionalFormatting sqref="AD388 AB388 Z388 X388 V388 T388 R388 P388 N388 L388 J388">
    <cfRule type="cellIs" dxfId="215" priority="949" stopIfTrue="1" operator="equal">
      <formula>1</formula>
    </cfRule>
  </conditionalFormatting>
  <conditionalFormatting sqref="AD388 AB388 Z388 X388 V388 T388 R388 P388 N388 L388 J388">
    <cfRule type="cellIs" dxfId="214" priority="950" stopIfTrue="1" operator="equal">
      <formula>2</formula>
    </cfRule>
  </conditionalFormatting>
  <conditionalFormatting sqref="AD388 AB388 Z388 X388 V388 T388 R388 P388 N388 L388 J388">
    <cfRule type="cellIs" dxfId="213" priority="951" stopIfTrue="1" operator="equal">
      <formula>0</formula>
    </cfRule>
  </conditionalFormatting>
  <conditionalFormatting sqref="AD383 AB383 Z383 X383 V383 T383 R383 P383 N383 L383 J383">
    <cfRule type="cellIs" dxfId="212" priority="952" stopIfTrue="1" operator="equal">
      <formula>1</formula>
    </cfRule>
  </conditionalFormatting>
  <conditionalFormatting sqref="AD383 AB383 Z383 X383 V383 T383 R383 P383 N383 L383 J383">
    <cfRule type="cellIs" dxfId="211" priority="953" stopIfTrue="1" operator="equal">
      <formula>2</formula>
    </cfRule>
  </conditionalFormatting>
  <conditionalFormatting sqref="AD383 AB383 Z383 X383 V383 T383 R383 P383 N383 L383 J383">
    <cfRule type="cellIs" dxfId="210" priority="954"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209" priority="955"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208" priority="956"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207" priority="957"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206" priority="958"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205" priority="959"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204" priority="960"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203" priority="961"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202" priority="962"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201" priority="963" stopIfTrue="1" operator="equal">
      <formula>0</formula>
    </cfRule>
  </conditionalFormatting>
  <conditionalFormatting sqref="AD311:AD314 AB311:AB314 Z311:Z314 X311:X314 V311:V314 T311:T314 R311:R314 P311:P314 N311:N314 L311:L314 J311:J314">
    <cfRule type="cellIs" dxfId="200" priority="964" stopIfTrue="1" operator="equal">
      <formula>1</formula>
    </cfRule>
  </conditionalFormatting>
  <conditionalFormatting sqref="AD311:AD314 AB311:AB314 Z311:Z314 X311:X314 V311:V314 T311:T314 R311:R314 P311:P314 N311:N314 L311:L314 J311:J314">
    <cfRule type="cellIs" dxfId="199" priority="965" stopIfTrue="1" operator="equal">
      <formula>2</formula>
    </cfRule>
  </conditionalFormatting>
  <conditionalFormatting sqref="AD311:AD314 AB311:AB314 Z311:Z314 X311:X314 V311:V314 T311:T314 R311:R314 P311:P314 N311:N314 L311:L314 J311:J314">
    <cfRule type="cellIs" dxfId="198" priority="966"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7" priority="967"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6" priority="968"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95" priority="969"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4" priority="970"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3" priority="971"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92" priority="972" stopIfTrue="1" operator="equal">
      <formula>0</formula>
    </cfRule>
  </conditionalFormatting>
  <conditionalFormatting sqref="J275 L275 N275 P275 R275 T275 V275 X275 Z275 AB275 AD275 AD270 AB270 Z270 X270 V270 T270 R270 P270 N270 L270 J270">
    <cfRule type="cellIs" dxfId="191" priority="973" stopIfTrue="1" operator="equal">
      <formula>1</formula>
    </cfRule>
  </conditionalFormatting>
  <conditionalFormatting sqref="J275 L275 N275 P275 R275 T275 V275 X275 Z275 AB275 AD275 AD270 AB270 Z270 X270 V270 T270 R270 P270 N270 L270 J270">
    <cfRule type="cellIs" dxfId="190" priority="974" stopIfTrue="1" operator="equal">
      <formula>2</formula>
    </cfRule>
  </conditionalFormatting>
  <conditionalFormatting sqref="J275 L275 N275 P275 R275 T275 V275 X275 Z275 AB275 AD275 AD270 AB270 Z270 X270 V270 T270 R270 P270 N270 L270 J270">
    <cfRule type="cellIs" dxfId="189" priority="975"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8" priority="976"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7" priority="977"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6" priority="978"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5" priority="979"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4" priority="980"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3" priority="981"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2" priority="982"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1" priority="983"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0" priority="984"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79" priority="985"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78" priority="986"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77" priority="987"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76" priority="988"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75" priority="989"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74" priority="990" stopIfTrue="1" operator="equal">
      <formula>0</formula>
    </cfRule>
  </conditionalFormatting>
  <conditionalFormatting sqref="J119 L119 N119 P119 R119 T119 V119 X119 Z119 AB119 AD119 AD127 AB127 Z127 X127 V127 T127 R127 P127 N127 L127 J127">
    <cfRule type="cellIs" dxfId="173" priority="991" stopIfTrue="1" operator="equal">
      <formula>1</formula>
    </cfRule>
  </conditionalFormatting>
  <conditionalFormatting sqref="J119 L119 N119 P119 R119 T119 V119 X119 Z119 AB119 AD119 AD127 AB127 Z127 X127 V127 T127 R127 P127 N127 L127 J127">
    <cfRule type="cellIs" dxfId="172" priority="992" stopIfTrue="1" operator="equal">
      <formula>2</formula>
    </cfRule>
  </conditionalFormatting>
  <conditionalFormatting sqref="J119 L119 N119 P119 R119 T119 V119 X119 Z119 AB119 AD119 AD127 AB127 Z127 X127 V127 T127 R127 P127 N127 L127 J127">
    <cfRule type="cellIs" dxfId="171" priority="993"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70" priority="994"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69" priority="995"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68" priority="996" stopIfTrue="1" operator="equal">
      <formula>0</formula>
    </cfRule>
  </conditionalFormatting>
  <conditionalFormatting sqref="J93 L93 N93 P93 R93 T93 V93 X93 Z93 AB93 AD93 AD96:AD101 AB96:AB101 Z96:Z101 X96:X101 V96:V101 T96:T101 R96:R101 P96:P101 N96:N101">
    <cfRule type="cellIs" dxfId="167" priority="997" stopIfTrue="1" operator="equal">
      <formula>1</formula>
    </cfRule>
  </conditionalFormatting>
  <conditionalFormatting sqref="J93 L93 N93 P93 R93 T93 V93 X93 Z93 AB93 AD93 AD96:AD101 AB96:AB101 Z96:Z101 X96:X101 V96:V101 T96:T101 R96:R101 P96:P101 N96:N101">
    <cfRule type="cellIs" dxfId="166" priority="998" stopIfTrue="1" operator="equal">
      <formula>2</formula>
    </cfRule>
  </conditionalFormatting>
  <conditionalFormatting sqref="J93 L93 N93 P93 R93 T93 V93 X93 Z93 AB93 AD93 AD96:AD101 AB96:AB101 Z96:Z101 X96:X101 V96:V101 T96:T101 R96:R101 P96:P101 N96:N101">
    <cfRule type="cellIs" dxfId="165" priority="999"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164" priority="1000"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163" priority="1001"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162" priority="1002"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161" priority="1003"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160" priority="1004"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159" priority="1005" stopIfTrue="1" operator="equal">
      <formula>0</formula>
    </cfRule>
  </conditionalFormatting>
  <conditionalFormatting sqref="AD42 AB42 Z42 X42 V42 T42 R42 P42 N42 L42 J42">
    <cfRule type="cellIs" dxfId="158" priority="1006" stopIfTrue="1" operator="equal">
      <formula>1</formula>
    </cfRule>
  </conditionalFormatting>
  <conditionalFormatting sqref="AD42 AB42 Z42 X42 V42 T42 R42 P42 N42 L42 J42">
    <cfRule type="cellIs" dxfId="157" priority="1007" stopIfTrue="1" operator="equal">
      <formula>2</formula>
    </cfRule>
  </conditionalFormatting>
  <conditionalFormatting sqref="AD42 AB42 Z42 X42 V42 T42 R42 P42 N42 L42 J42">
    <cfRule type="cellIs" dxfId="156" priority="1008" stopIfTrue="1" operator="equal">
      <formula>0</formula>
    </cfRule>
  </conditionalFormatting>
  <conditionalFormatting sqref="J35:J39 L35:L39 N35:N39 P35:P39 R35:R39 T35:T39 V35:V39 X35:X39 Z35:Z39 AB35:AB39 AD35:AD39">
    <cfRule type="cellIs" dxfId="155" priority="1009" stopIfTrue="1" operator="equal">
      <formula>1</formula>
    </cfRule>
  </conditionalFormatting>
  <conditionalFormatting sqref="J35:J39 L35:L39 N35:N39 P35:P39 R35:R39 T35:T39 V35:V39 X35:X39 Z35:Z39 AB35:AB39 AD35:AD39">
    <cfRule type="cellIs" dxfId="154" priority="1010" stopIfTrue="1" operator="equal">
      <formula>2</formula>
    </cfRule>
  </conditionalFormatting>
  <conditionalFormatting sqref="J35:J39 L35:L39 N35:N39 P35:P39 R35:R39 T35:T39 V35:V39 X35:X39 Z35:Z39 AB35:AB39 AD35:AD39">
    <cfRule type="cellIs" dxfId="153" priority="1011" stopIfTrue="1" operator="equal">
      <formula>0</formula>
    </cfRule>
  </conditionalFormatting>
  <conditionalFormatting sqref="AD28:AD33 AB28:AB33 Z28:Z33 X28:X33 V28:V33 T28:T33 R28:R33 P28:P33 N28:N33 L28:L33 J28:J33">
    <cfRule type="cellIs" dxfId="152" priority="1012" stopIfTrue="1" operator="equal">
      <formula>1</formula>
    </cfRule>
  </conditionalFormatting>
  <conditionalFormatting sqref="AD28:AD33 AB28:AB33 Z28:Z33 X28:X33 V28:V33 T28:T33 R28:R33 P28:P33 N28:N33 L28:L33 J28:J33">
    <cfRule type="cellIs" dxfId="151" priority="1013" stopIfTrue="1" operator="equal">
      <formula>2</formula>
    </cfRule>
  </conditionalFormatting>
  <conditionalFormatting sqref="AD28:AD33 AB28:AB33 Z28:Z33 X28:X33 V28:V33 T28:T33 R28:R33 P28:P33 N28:N33 L28:L33 J28:J33">
    <cfRule type="cellIs" dxfId="150" priority="1014" stopIfTrue="1" operator="equal">
      <formula>0</formula>
    </cfRule>
  </conditionalFormatting>
  <conditionalFormatting sqref="J24 L24 N24 P24 R24 T24 V24 X24 Z24 AB24 AD24">
    <cfRule type="cellIs" dxfId="149" priority="1015" stopIfTrue="1" operator="equal">
      <formula>1</formula>
    </cfRule>
  </conditionalFormatting>
  <conditionalFormatting sqref="J24 L24 N24 P24 R24 T24 V24 X24 Z24 AB24 AD24">
    <cfRule type="cellIs" dxfId="148" priority="1016" stopIfTrue="1" operator="equal">
      <formula>2</formula>
    </cfRule>
  </conditionalFormatting>
  <conditionalFormatting sqref="J24 L24 N24 P24 R24 T24 V24 X24 Z24 AB24 AD24">
    <cfRule type="cellIs" dxfId="147" priority="1017" stopIfTrue="1" operator="equal">
      <formula>0</formula>
    </cfRule>
  </conditionalFormatting>
  <conditionalFormatting sqref="AD13 AB13 Z13 X13 V13 T13 R13 P13 N13 L13 J13">
    <cfRule type="cellIs" dxfId="146" priority="1018" stopIfTrue="1" operator="equal">
      <formula>1</formula>
    </cfRule>
  </conditionalFormatting>
  <conditionalFormatting sqref="AD13 AB13 Z13 X13 V13 T13 R13 P13 N13 L13 J13">
    <cfRule type="cellIs" dxfId="145" priority="1019" stopIfTrue="1" operator="equal">
      <formula>2</formula>
    </cfRule>
  </conditionalFormatting>
  <conditionalFormatting sqref="AD13 AB13 Z13 X13 V13 T13 R13 P13 N13 L13 J13">
    <cfRule type="cellIs" dxfId="144" priority="1020" stopIfTrue="1" operator="equal">
      <formula>0</formula>
    </cfRule>
  </conditionalFormatting>
  <conditionalFormatting sqref="J17:J19 L17:L19 N17:N19 P17:P19 R17:R19 T17:T19 V17:V19 X17:X19 Z17:Z19 AB17:AB19 AD17:AD19">
    <cfRule type="cellIs" dxfId="143" priority="1021" stopIfTrue="1" operator="equal">
      <formula>1</formula>
    </cfRule>
  </conditionalFormatting>
  <conditionalFormatting sqref="J17:J19 L17:L19 N17:N19 P17:P19 R17:R19 T17:T19 V17:V19 X17:X19 Z17:Z19 AB17:AB19 AD17:AD19">
    <cfRule type="cellIs" dxfId="142" priority="1022" stopIfTrue="1" operator="equal">
      <formula>2</formula>
    </cfRule>
  </conditionalFormatting>
  <conditionalFormatting sqref="J17:J19 L17:L19 N17:N19 P17:P19 R17:R19 T17:T19 V17:V19 X17:X19 Z17:Z19 AB17:AB19 AD17:AD19">
    <cfRule type="cellIs" dxfId="141" priority="1023" stopIfTrue="1" operator="equal">
      <formula>0</formula>
    </cfRule>
  </conditionalFormatting>
  <conditionalFormatting sqref="AD300 AB300 Z300 X300 V300 T300 R300 P300 N300 L300 J300">
    <cfRule type="cellIs" dxfId="140" priority="1024" stopIfTrue="1" operator="equal">
      <formula>2</formula>
    </cfRule>
  </conditionalFormatting>
  <conditionalFormatting sqref="AD300 AB300 Z300 X300 V300 T300 R300 P300 N300 L300 J300">
    <cfRule type="cellIs" dxfId="139" priority="1025" stopIfTrue="1" operator="equal">
      <formula>0</formula>
    </cfRule>
  </conditionalFormatting>
  <conditionalFormatting sqref="AD300 AB300 Z300 X300 V300 T300 R300">
    <cfRule type="cellIs" dxfId="138" priority="1026" stopIfTrue="1" operator="equal">
      <formula>1</formula>
    </cfRule>
  </conditionalFormatting>
  <conditionalFormatting sqref="J501">
    <cfRule type="cellIs" dxfId="137" priority="1027" stopIfTrue="1" operator="equal">
      <formula>1</formula>
    </cfRule>
  </conditionalFormatting>
  <conditionalFormatting sqref="J501">
    <cfRule type="cellIs" dxfId="136" priority="1028" stopIfTrue="1" operator="equal">
      <formula>2</formula>
    </cfRule>
  </conditionalFormatting>
  <conditionalFormatting sqref="J501">
    <cfRule type="cellIs" dxfId="135" priority="1029" stopIfTrue="1" operator="equal">
      <formula>0</formula>
    </cfRule>
  </conditionalFormatting>
  <conditionalFormatting sqref="J501">
    <cfRule type="cellIs" dxfId="134" priority="1030" stopIfTrue="1" operator="equal">
      <formula>1</formula>
    </cfRule>
  </conditionalFormatting>
  <conditionalFormatting sqref="J501">
    <cfRule type="cellIs" dxfId="133" priority="1031" stopIfTrue="1" operator="equal">
      <formula>2</formula>
    </cfRule>
  </conditionalFormatting>
  <conditionalFormatting sqref="J501">
    <cfRule type="cellIs" dxfId="132" priority="1032" stopIfTrue="1" operator="equal">
      <formula>0</formula>
    </cfRule>
  </conditionalFormatting>
  <conditionalFormatting sqref="L501 N501 P501 R501 T501 V501 X501 Z501 AB501 AD501">
    <cfRule type="cellIs" dxfId="131" priority="1033" stopIfTrue="1" operator="equal">
      <formula>1</formula>
    </cfRule>
  </conditionalFormatting>
  <conditionalFormatting sqref="L501 N501 P501 R501 T501 V501 X501 Z501 AB501 AD501">
    <cfRule type="cellIs" dxfId="130" priority="1034" stopIfTrue="1" operator="equal">
      <formula>2</formula>
    </cfRule>
  </conditionalFormatting>
  <conditionalFormatting sqref="L501 N501 P501 R501 T501 V501 X501 Z501 AB501 AD501">
    <cfRule type="cellIs" dxfId="129" priority="1035" stopIfTrue="1" operator="equal">
      <formula>0</formula>
    </cfRule>
  </conditionalFormatting>
  <conditionalFormatting sqref="L501 N501 P501 R501 T501 V501 X501 Z501 AB501 AD501">
    <cfRule type="cellIs" dxfId="128" priority="1036" stopIfTrue="1" operator="equal">
      <formula>1</formula>
    </cfRule>
  </conditionalFormatting>
  <conditionalFormatting sqref="L501 N501 P501 R501 T501 V501 X501 Z501 AB501 AD501">
    <cfRule type="cellIs" dxfId="127" priority="1037" stopIfTrue="1" operator="equal">
      <formula>2</formula>
    </cfRule>
  </conditionalFormatting>
  <conditionalFormatting sqref="L501 N501 P501 R501 T501 V501 X501 Z501 AB501 AD501">
    <cfRule type="cellIs" dxfId="126" priority="1038" stopIfTrue="1" operator="equal">
      <formula>0</formula>
    </cfRule>
  </conditionalFormatting>
  <conditionalFormatting sqref="AD444 AB444 Z444 X444 V444 T444 R444 P444 N444 L444 J444">
    <cfRule type="cellIs" dxfId="125" priority="1039" stopIfTrue="1" operator="equal">
      <formula>1</formula>
    </cfRule>
  </conditionalFormatting>
  <conditionalFormatting sqref="AD444 AB444 Z444 X444 V444 T444 R444 P444 N444 L444 J444">
    <cfRule type="cellIs" dxfId="124" priority="1040" stopIfTrue="1" operator="equal">
      <formula>2</formula>
    </cfRule>
  </conditionalFormatting>
  <conditionalFormatting sqref="AD444 AB444 Z444 X444 V444 T444 R444 P444 N444 L444 J444">
    <cfRule type="cellIs" dxfId="123" priority="1041" stopIfTrue="1" operator="equal">
      <formula>0</formula>
    </cfRule>
  </conditionalFormatting>
  <conditionalFormatting sqref="AD444 AB444 Z444 X444 V444 T444 R444 P444 N444 L444 J444">
    <cfRule type="cellIs" dxfId="122" priority="1042" stopIfTrue="1" operator="equal">
      <formula>1</formula>
    </cfRule>
  </conditionalFormatting>
  <conditionalFormatting sqref="AD444 AB444 Z444 X444 V444 T444 R444 P444 N444 L444 J444">
    <cfRule type="cellIs" dxfId="121" priority="1043" stopIfTrue="1" operator="equal">
      <formula>2</formula>
    </cfRule>
  </conditionalFormatting>
  <conditionalFormatting sqref="AD444 AB444 Z444 X444 V444 T444 R444 P444 N444 L444 J444">
    <cfRule type="cellIs" dxfId="120" priority="1044" stopIfTrue="1" operator="equal">
      <formula>0</formula>
    </cfRule>
  </conditionalFormatting>
  <conditionalFormatting sqref="AD392 AB392 Z392 X392 V392 T392 R392 P392 N392 L392 J392 H392">
    <cfRule type="cellIs" dxfId="119" priority="1045" stopIfTrue="1" operator="equal">
      <formula>1</formula>
    </cfRule>
  </conditionalFormatting>
  <conditionalFormatting sqref="AD392 AB392 Z392 X392 V392 T392 R392 P392 N392 L392 J392 H392">
    <cfRule type="cellIs" dxfId="118" priority="1046" stopIfTrue="1" operator="equal">
      <formula>2</formula>
    </cfRule>
  </conditionalFormatting>
  <conditionalFormatting sqref="AD392 AB392 Z392 X392 V392 T392 R392 P392 N392 L392 J392 H392">
    <cfRule type="cellIs" dxfId="117" priority="1047" stopIfTrue="1" operator="equal">
      <formula>0</formula>
    </cfRule>
  </conditionalFormatting>
  <conditionalFormatting sqref="AD392 AB392 Z392 X392 V392 T392 R392 P392 N392 L392 J392 H392">
    <cfRule type="cellIs" dxfId="116" priority="1048" stopIfTrue="1" operator="equal">
      <formula>1</formula>
    </cfRule>
  </conditionalFormatting>
  <conditionalFormatting sqref="AD392 AB392 Z392 X392 V392 T392 R392 P392 N392 L392 J392 H392">
    <cfRule type="cellIs" dxfId="115" priority="1049" stopIfTrue="1" operator="equal">
      <formula>2</formula>
    </cfRule>
  </conditionalFormatting>
  <conditionalFormatting sqref="AD392 AB392 Z392 X392 V392 T392 R392 P392 N392 L392 J392 H392">
    <cfRule type="cellIs" dxfId="114" priority="1050" stopIfTrue="1" operator="equal">
      <formula>0</formula>
    </cfRule>
  </conditionalFormatting>
  <conditionalFormatting sqref="AD216 AB216 Z216 X216 V216 T216 R216 P216 N216 L216 J216">
    <cfRule type="cellIs" dxfId="113" priority="1051" stopIfTrue="1" operator="equal">
      <formula>1</formula>
    </cfRule>
  </conditionalFormatting>
  <conditionalFormatting sqref="AD216 AB216 Z216 X216 V216 T216 R216 P216 N216 L216 J216">
    <cfRule type="cellIs" dxfId="112" priority="1052" stopIfTrue="1" operator="equal">
      <formula>2</formula>
    </cfRule>
  </conditionalFormatting>
  <conditionalFormatting sqref="AD216 AB216 Z216 X216 V216 T216 R216 P216 N216 L216 J216">
    <cfRule type="cellIs" dxfId="111" priority="1053" stopIfTrue="1" operator="equal">
      <formula>0</formula>
    </cfRule>
  </conditionalFormatting>
  <conditionalFormatting sqref="AD216 AB216 Z216 X216 V216 T216 R216 P216 N216 L216 J216">
    <cfRule type="cellIs" dxfId="110" priority="1054" stopIfTrue="1" operator="equal">
      <formula>1</formula>
    </cfRule>
  </conditionalFormatting>
  <conditionalFormatting sqref="AD216 AB216 Z216 X216 V216 T216 R216 P216 N216 L216 J216">
    <cfRule type="cellIs" dxfId="109" priority="1055" stopIfTrue="1" operator="equal">
      <formula>2</formula>
    </cfRule>
  </conditionalFormatting>
  <conditionalFormatting sqref="AD216 AB216 Z216 X216 V216 T216 R216 P216 N216 L216 J216">
    <cfRule type="cellIs" dxfId="108" priority="1056" stopIfTrue="1" operator="equal">
      <formula>0</formula>
    </cfRule>
  </conditionalFormatting>
  <conditionalFormatting sqref="AD181 AD183 AB181 Z181 X181 V181 T181 R181 P181 N181 L181 J181 H181">
    <cfRule type="cellIs" dxfId="107" priority="1057" stopIfTrue="1" operator="equal">
      <formula>1</formula>
    </cfRule>
  </conditionalFormatting>
  <conditionalFormatting sqref="AD181 AD183 AB181 Z181 X181 V181 T181 R181 P181 N181 L181 J181 H181">
    <cfRule type="cellIs" dxfId="106" priority="1058" stopIfTrue="1" operator="equal">
      <formula>2</formula>
    </cfRule>
  </conditionalFormatting>
  <conditionalFormatting sqref="AD181 AD183 AB181 Z181 X181 V181 T181 R181 P181 N181 L181 J181 H181">
    <cfRule type="cellIs" dxfId="105" priority="1059" stopIfTrue="1" operator="equal">
      <formula>0</formula>
    </cfRule>
  </conditionalFormatting>
  <conditionalFormatting sqref="AD181 AD183 AB181 Z181 X181 V181 T181 R181 P181 N181 L181 J181 H181">
    <cfRule type="cellIs" dxfId="104" priority="1060" stopIfTrue="1" operator="equal">
      <formula>1</formula>
    </cfRule>
  </conditionalFormatting>
  <conditionalFormatting sqref="AD181 AD183 AB181 Z181 X181 V181 T181 R181 P181 N181 L181 J181 H181">
    <cfRule type="cellIs" dxfId="103" priority="1061" stopIfTrue="1" operator="equal">
      <formula>2</formula>
    </cfRule>
  </conditionalFormatting>
  <conditionalFormatting sqref="AD181 AD183 AB181 Z181 X181 V181 T181 R181 P181 N181 L181 J181 H181">
    <cfRule type="cellIs" dxfId="102" priority="1062" stopIfTrue="1" operator="equal">
      <formula>0</formula>
    </cfRule>
  </conditionalFormatting>
  <conditionalFormatting sqref="AD162 AB162 Z162 X162 V162 T162 R162 P162 N162 L162 J162">
    <cfRule type="cellIs" dxfId="101" priority="1063" stopIfTrue="1" operator="equal">
      <formula>1</formula>
    </cfRule>
  </conditionalFormatting>
  <conditionalFormatting sqref="AD162 AB162 Z162 X162 V162 T162 R162 P162 N162 L162 J162">
    <cfRule type="cellIs" dxfId="100" priority="1064" stopIfTrue="1" operator="equal">
      <formula>2</formula>
    </cfRule>
  </conditionalFormatting>
  <conditionalFormatting sqref="AD162 AB162 Z162 X162 V162 T162 R162 P162 N162 L162 J162">
    <cfRule type="cellIs" dxfId="99" priority="1065" stopIfTrue="1" operator="equal">
      <formula>0</formula>
    </cfRule>
  </conditionalFormatting>
  <conditionalFormatting sqref="AD162 AB162 Z162 X162 V162 T162 R162 P162 N162 L162 J162">
    <cfRule type="cellIs" dxfId="98" priority="1066" stopIfTrue="1" operator="equal">
      <formula>1</formula>
    </cfRule>
  </conditionalFormatting>
  <conditionalFormatting sqref="AD162 AB162 Z162 X162 V162 T162 R162 P162 N162 L162 J162">
    <cfRule type="cellIs" dxfId="97" priority="1067" stopIfTrue="1" operator="equal">
      <formula>2</formula>
    </cfRule>
  </conditionalFormatting>
  <conditionalFormatting sqref="AD162 AB162 Z162 X162 V162 T162 R162 P162 N162 L162 J162">
    <cfRule type="cellIs" dxfId="96" priority="1068"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95" priority="1069"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94" priority="1070"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93" priority="1071"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92" priority="1072"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91" priority="1073"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90" priority="1074" stopIfTrue="1" operator="equal">
      <formula>0</formula>
    </cfRule>
  </conditionalFormatting>
  <conditionalFormatting sqref="AD94 AB94 Z94 X94 V94 T94 R94 P94 N94 L94 J94">
    <cfRule type="cellIs" dxfId="89" priority="1075" stopIfTrue="1" operator="equal">
      <formula>1</formula>
    </cfRule>
  </conditionalFormatting>
  <conditionalFormatting sqref="AD94 AB94 Z94 X94 V94 T94 R94 P94 N94 L94 J94">
    <cfRule type="cellIs" dxfId="88" priority="1076" stopIfTrue="1" operator="equal">
      <formula>2</formula>
    </cfRule>
  </conditionalFormatting>
  <conditionalFormatting sqref="AD94 AB94 Z94 X94 V94 T94 R94 P94 N94 L94 J94">
    <cfRule type="cellIs" dxfId="87" priority="1077" stopIfTrue="1" operator="equal">
      <formula>0</formula>
    </cfRule>
  </conditionalFormatting>
  <conditionalFormatting sqref="AD94 AB94 Z94 X94 V94 T94 R94 P94 N94 L94 J94">
    <cfRule type="cellIs" dxfId="86" priority="1078" stopIfTrue="1" operator="equal">
      <formula>1</formula>
    </cfRule>
  </conditionalFormatting>
  <conditionalFormatting sqref="AD94 AB94 Z94 X94 V94 T94 R94 P94 N94 L94 J94">
    <cfRule type="cellIs" dxfId="85" priority="1079" stopIfTrue="1" operator="equal">
      <formula>2</formula>
    </cfRule>
  </conditionalFormatting>
  <conditionalFormatting sqref="AD94 AB94 Z94 X94 V94 T94 R94 P94 N94 L94 J94">
    <cfRule type="cellIs" dxfId="84" priority="1080" stopIfTrue="1" operator="equal">
      <formula>0</formula>
    </cfRule>
  </conditionalFormatting>
  <conditionalFormatting sqref="AD82 AB82 Z82 X82 V82 T82 R82 P82 N82 L82 J82 H82">
    <cfRule type="cellIs" dxfId="83" priority="1081" stopIfTrue="1" operator="equal">
      <formula>1</formula>
    </cfRule>
  </conditionalFormatting>
  <conditionalFormatting sqref="AD82 AB82 Z82 X82 V82 T82 R82 P82 N82 L82 J82 H82">
    <cfRule type="cellIs" dxfId="82" priority="1082" stopIfTrue="1" operator="equal">
      <formula>2</formula>
    </cfRule>
  </conditionalFormatting>
  <conditionalFormatting sqref="AD82 AB82 Z82 X82 V82 T82 R82 P82 N82 L82 J82 H82">
    <cfRule type="cellIs" dxfId="81" priority="1083" stopIfTrue="1" operator="equal">
      <formula>0</formula>
    </cfRule>
  </conditionalFormatting>
  <conditionalFormatting sqref="AD82 AB82 Z82 X82 V82 T82 R82 P82 N82 L82 J82 H82">
    <cfRule type="cellIs" dxfId="80" priority="1084" stopIfTrue="1" operator="equal">
      <formula>1</formula>
    </cfRule>
  </conditionalFormatting>
  <conditionalFormatting sqref="AD82 AB82 Z82 X82 V82 T82 R82 P82 N82 L82 J82 H82">
    <cfRule type="cellIs" dxfId="79" priority="1085" stopIfTrue="1" operator="equal">
      <formula>2</formula>
    </cfRule>
  </conditionalFormatting>
  <conditionalFormatting sqref="AD82 AB82 Z82 X82 V82 T82 R82 P82 N82 L82 J82 H82">
    <cfRule type="cellIs" dxfId="78" priority="1086" stopIfTrue="1" operator="equal">
      <formula>0</formula>
    </cfRule>
  </conditionalFormatting>
  <conditionalFormatting sqref="AD68 AD75 AB75 AB68 Z68 Z75 X75 X68 V68 V75 T75 T68 R68 R75 P75 P68 N68 N75 L75 L68 J68 J75">
    <cfRule type="cellIs" dxfId="77" priority="1087" stopIfTrue="1" operator="equal">
      <formula>1</formula>
    </cfRule>
  </conditionalFormatting>
  <conditionalFormatting sqref="AD68 AD75 AB75 AB68 Z68 Z75 X75 X68 V68 V75 T75 T68 R68 R75 P75 P68 N68 N75 L75 L68 J68 J75">
    <cfRule type="cellIs" dxfId="76" priority="1088" stopIfTrue="1" operator="equal">
      <formula>2</formula>
    </cfRule>
  </conditionalFormatting>
  <conditionalFormatting sqref="AD68 AD75 AB75 AB68 Z68 Z75 X75 X68 V68 V75 T75 T68 R68 R75 P75 P68 N68 N75 L75 L68 J68 J75">
    <cfRule type="cellIs" dxfId="75" priority="1089" stopIfTrue="1" operator="equal">
      <formula>0</formula>
    </cfRule>
  </conditionalFormatting>
  <conditionalFormatting sqref="AD68 AD75 AB75 AB68 Z68 Z75 X75 X68 V68 V75 T75 T68 R68 R75 P75 P68 N68 N75 L75 L68 J68 J75">
    <cfRule type="cellIs" dxfId="74" priority="1090" stopIfTrue="1" operator="equal">
      <formula>1</formula>
    </cfRule>
  </conditionalFormatting>
  <conditionalFormatting sqref="AD68 AD75 AB75 AB68 Z68 Z75 X75 X68 V68 V75 T75 T68 R68 R75 P75 P68 N68 N75 L75 L68 J68 J75">
    <cfRule type="cellIs" dxfId="73" priority="1091" stopIfTrue="1" operator="equal">
      <formula>2</formula>
    </cfRule>
  </conditionalFormatting>
  <conditionalFormatting sqref="AD68 AD75 AB75 AB68 Z68 Z75 X75 X68 V68 V75 T75 T68 R68 R75 P75 P68 N68 N75 L75 L68 J68 J75">
    <cfRule type="cellIs" dxfId="72" priority="1092" stopIfTrue="1" operator="equal">
      <formula>0</formula>
    </cfRule>
  </conditionalFormatting>
  <conditionalFormatting sqref="AD48 AB48 Z48 X48 V48 T48 R48 P48 N48 L48 J48">
    <cfRule type="cellIs" dxfId="71" priority="1093" stopIfTrue="1" operator="equal">
      <formula>1</formula>
    </cfRule>
  </conditionalFormatting>
  <conditionalFormatting sqref="AD48 AB48 Z48 X48 V48 T48 R48 P48 N48 L48 J48">
    <cfRule type="cellIs" dxfId="70" priority="1094" stopIfTrue="1" operator="equal">
      <formula>2</formula>
    </cfRule>
  </conditionalFormatting>
  <conditionalFormatting sqref="AD48 AB48 Z48 X48 V48 T48 R48 P48 N48 L48 J48">
    <cfRule type="cellIs" dxfId="69" priority="1095" stopIfTrue="1" operator="equal">
      <formula>0</formula>
    </cfRule>
  </conditionalFormatting>
  <conditionalFormatting sqref="AD48 AB48 Z48 X48 V48 T48 R48 P48 N48 L48 J48">
    <cfRule type="cellIs" dxfId="68" priority="1096" stopIfTrue="1" operator="equal">
      <formula>1</formula>
    </cfRule>
  </conditionalFormatting>
  <conditionalFormatting sqref="AD48 AB48 Z48 X48 V48 T48 R48 P48 N48 L48 J48">
    <cfRule type="cellIs" dxfId="67" priority="1097" stopIfTrue="1" operator="equal">
      <formula>2</formula>
    </cfRule>
  </conditionalFormatting>
  <conditionalFormatting sqref="AD48 AB48 Z48 X48 V48 T48 R48 P48 N48 L48 J48">
    <cfRule type="cellIs" dxfId="66" priority="1098" stopIfTrue="1" operator="equal">
      <formula>0</formula>
    </cfRule>
  </conditionalFormatting>
  <conditionalFormatting sqref="AD239 AB239 Z239 X239 V239 T239 R239 P239 N239 L239 J239">
    <cfRule type="cellIs" dxfId="65" priority="1099" stopIfTrue="1" operator="equal">
      <formula>1</formula>
    </cfRule>
  </conditionalFormatting>
  <conditionalFormatting sqref="AD239 AB239 Z239 X239 V239 T239 R239 P239 N239 L239 J239">
    <cfRule type="cellIs" dxfId="64" priority="1100" stopIfTrue="1" operator="equal">
      <formula>2</formula>
    </cfRule>
  </conditionalFormatting>
  <conditionalFormatting sqref="AD239 AB239 Z239 X239 V239 T239 R239 P239 N239 L239 J239">
    <cfRule type="cellIs" dxfId="63" priority="1101" stopIfTrue="1" operator="equal">
      <formula>0</formula>
    </cfRule>
  </conditionalFormatting>
  <conditionalFormatting sqref="AD239 AB239 Z239 X239 V239 T239 R239 P239 N239 L239 J239">
    <cfRule type="cellIs" dxfId="62" priority="1102" stopIfTrue="1" operator="equal">
      <formula>1</formula>
    </cfRule>
  </conditionalFormatting>
  <conditionalFormatting sqref="AD239 AB239 Z239 X239 V239 T239 R239 P239 N239 L239 J239">
    <cfRule type="cellIs" dxfId="61" priority="1103" stopIfTrue="1" operator="equal">
      <formula>2</formula>
    </cfRule>
  </conditionalFormatting>
  <conditionalFormatting sqref="AD239 AB239 Z239 X239 V239 T239 R239 P239 N239 L239 J239">
    <cfRule type="cellIs" dxfId="60" priority="1104" stopIfTrue="1" operator="equal">
      <formula>0</formula>
    </cfRule>
  </conditionalFormatting>
  <conditionalFormatting sqref="H133 J133 L133 N133 P133 R133 T133 V133 X133 Z133 AB133">
    <cfRule type="cellIs" dxfId="59" priority="1105" stopIfTrue="1" operator="equal">
      <formula>1</formula>
    </cfRule>
  </conditionalFormatting>
  <conditionalFormatting sqref="H133 J133 L133 N133 P133 R133 T133 V133 X133 Z133 AB133">
    <cfRule type="cellIs" dxfId="58" priority="1106" stopIfTrue="1" operator="equal">
      <formula>2</formula>
    </cfRule>
  </conditionalFormatting>
  <conditionalFormatting sqref="H133 J133 L133 N133 P133 R133 T133 V133 X133 Z133 AB133">
    <cfRule type="cellIs" dxfId="57" priority="1107" stopIfTrue="1" operator="equal">
      <formula>0</formula>
    </cfRule>
  </conditionalFormatting>
  <conditionalFormatting sqref="H431 J431 L431 N431 P431 R431 T431 V431 X431 Z431 AB431 AD431">
    <cfRule type="cellIs" dxfId="56" priority="1108" stopIfTrue="1" operator="equal">
      <formula>1</formula>
    </cfRule>
  </conditionalFormatting>
  <conditionalFormatting sqref="H431 J431 L431 N431 P431 R431 T431 V431 X431 Z431 AB431 AD431">
    <cfRule type="cellIs" dxfId="55" priority="1109" stopIfTrue="1" operator="equal">
      <formula>2</formula>
    </cfRule>
  </conditionalFormatting>
  <conditionalFormatting sqref="H431 J431 L431 N431 P431 R431 T431 V431 X431 Z431 AB431 AD431">
    <cfRule type="cellIs" dxfId="54" priority="1110" stopIfTrue="1" operator="equal">
      <formula>0</formula>
    </cfRule>
  </conditionalFormatting>
  <conditionalFormatting sqref="H431 J431 L431 N431 P431 R431 T431 V431 X431 Z431 AB431 AD431">
    <cfRule type="cellIs" dxfId="53" priority="1111" stopIfTrue="1" operator="equal">
      <formula>1</formula>
    </cfRule>
  </conditionalFormatting>
  <conditionalFormatting sqref="H431 J431 L431 N431 P431 R431 T431 V431 X431 Z431 AB431 AD431">
    <cfRule type="cellIs" dxfId="52" priority="1112" stopIfTrue="1" operator="equal">
      <formula>2</formula>
    </cfRule>
  </conditionalFormatting>
  <conditionalFormatting sqref="H431 J431 L431 N431 P431 R431 T431 V431 X431 Z431 AB431 AD431">
    <cfRule type="cellIs" dxfId="51" priority="1113" stopIfTrue="1" operator="equal">
      <formula>0</formula>
    </cfRule>
  </conditionalFormatting>
  <conditionalFormatting sqref="H417 J417 L417 N417 P417 R417 T417 V417 X417 Z417 AB417 AD417">
    <cfRule type="cellIs" dxfId="50" priority="1114" stopIfTrue="1" operator="equal">
      <formula>1</formula>
    </cfRule>
  </conditionalFormatting>
  <conditionalFormatting sqref="H417 J417 L417 N417 P417 R417 T417 V417 X417 Z417 AB417 AD417">
    <cfRule type="cellIs" dxfId="49" priority="1115" stopIfTrue="1" operator="equal">
      <formula>2</formula>
    </cfRule>
  </conditionalFormatting>
  <conditionalFormatting sqref="H417 J417 L417 N417 P417 R417 T417 V417 X417 Z417 AB417 AD417">
    <cfRule type="cellIs" dxfId="48" priority="1116" stopIfTrue="1" operator="equal">
      <formula>0</formula>
    </cfRule>
  </conditionalFormatting>
  <conditionalFormatting sqref="H417 J417 L417 N417 P417 R417 T417 V417 X417 Z417 AB417 AD417">
    <cfRule type="cellIs" dxfId="47" priority="1117" stopIfTrue="1" operator="equal">
      <formula>1</formula>
    </cfRule>
  </conditionalFormatting>
  <conditionalFormatting sqref="H417 J417 L417 N417 P417 R417 T417 V417 X417 Z417 AB417 AD417">
    <cfRule type="cellIs" dxfId="46" priority="1118" stopIfTrue="1" operator="equal">
      <formula>2</formula>
    </cfRule>
  </conditionalFormatting>
  <conditionalFormatting sqref="H417 J417 L417 N417 P417 R417 T417 V417 X417 Z417 AB417 AD417">
    <cfRule type="cellIs" dxfId="45" priority="1119" stopIfTrue="1" operator="equal">
      <formula>0</formula>
    </cfRule>
  </conditionalFormatting>
  <conditionalFormatting sqref="H403 J403 L403 N403 P403 R403 T403 V403 X403 Z403 AB403 AD403">
    <cfRule type="cellIs" dxfId="44" priority="1120" stopIfTrue="1" operator="equal">
      <formula>1</formula>
    </cfRule>
  </conditionalFormatting>
  <conditionalFormatting sqref="H403 J403 L403 N403 P403 R403 T403 V403 X403 Z403 AB403 AD403">
    <cfRule type="cellIs" dxfId="43" priority="1121" stopIfTrue="1" operator="equal">
      <formula>2</formula>
    </cfRule>
  </conditionalFormatting>
  <conditionalFormatting sqref="H403 J403 L403 N403 P403 R403 T403 V403 X403 Z403 AB403 AD403">
    <cfRule type="cellIs" dxfId="42" priority="1122" stopIfTrue="1" operator="equal">
      <formula>0</formula>
    </cfRule>
  </conditionalFormatting>
  <conditionalFormatting sqref="H403 J403 L403 N403 P403 R403 T403 V403 X403 Z403 AB403 AD403">
    <cfRule type="cellIs" dxfId="41" priority="1123" stopIfTrue="1" operator="equal">
      <formula>1</formula>
    </cfRule>
  </conditionalFormatting>
  <conditionalFormatting sqref="H403 J403 L403 N403 P403 R403 T403 V403 X403 Z403 AB403 AD403">
    <cfRule type="cellIs" dxfId="40" priority="1124" stopIfTrue="1" operator="equal">
      <formula>2</formula>
    </cfRule>
  </conditionalFormatting>
  <conditionalFormatting sqref="H403 J403 L403 N403 P403 R403 T403 V403 X403 Z403 AB403 AD403">
    <cfRule type="cellIs" dxfId="39" priority="1125" stopIfTrue="1" operator="equal">
      <formula>0</formula>
    </cfRule>
  </conditionalFormatting>
  <conditionalFormatting sqref="H254 J254 L254 N254 P254 R254 T254 V254 X254 Z254 AB254 AD254">
    <cfRule type="cellIs" dxfId="38" priority="1126" stopIfTrue="1" operator="equal">
      <formula>1</formula>
    </cfRule>
  </conditionalFormatting>
  <conditionalFormatting sqref="H254 J254 L254 N254 P254 R254 T254 V254 X254 Z254 AB254 AD254">
    <cfRule type="cellIs" dxfId="37" priority="1127" stopIfTrue="1" operator="equal">
      <formula>2</formula>
    </cfRule>
  </conditionalFormatting>
  <conditionalFormatting sqref="H254 J254 L254 N254 P254 R254 T254 V254 X254 Z254 AB254 AD254">
    <cfRule type="cellIs" dxfId="36" priority="1128" stopIfTrue="1" operator="equal">
      <formula>0</formula>
    </cfRule>
  </conditionalFormatting>
  <conditionalFormatting sqref="H254 J254 L254 N254 P254 R254 T254 V254 X254 Z254 AB254 AD254">
    <cfRule type="cellIs" dxfId="35" priority="1129" stopIfTrue="1" operator="equal">
      <formula>1</formula>
    </cfRule>
  </conditionalFormatting>
  <conditionalFormatting sqref="H254 J254 L254 N254 P254 R254 T254 V254 X254 Z254 AB254 AD254">
    <cfRule type="cellIs" dxfId="34" priority="1130" stopIfTrue="1" operator="equal">
      <formula>2</formula>
    </cfRule>
  </conditionalFormatting>
  <conditionalFormatting sqref="H254 J254 L254 N254 P254 R254 T254 V254 X254 Z254 AB254 AD254">
    <cfRule type="cellIs" dxfId="33" priority="1131" stopIfTrue="1" operator="equal">
      <formula>0</formula>
    </cfRule>
  </conditionalFormatting>
  <conditionalFormatting sqref="H183 J183 L183 N183 P183 R183 T183 V183 X183 Z183 AB183">
    <cfRule type="cellIs" dxfId="32" priority="1132" stopIfTrue="1" operator="equal">
      <formula>1</formula>
    </cfRule>
  </conditionalFormatting>
  <conditionalFormatting sqref="H183 J183 L183 N183 P183 R183 T183 V183 X183 Z183 AB183">
    <cfRule type="cellIs" dxfId="31" priority="1133" stopIfTrue="1" operator="equal">
      <formula>2</formula>
    </cfRule>
  </conditionalFormatting>
  <conditionalFormatting sqref="H183 J183 L183 N183 P183 R183 T183 V183 X183 Z183 AB183">
    <cfRule type="cellIs" dxfId="30" priority="1134" stopIfTrue="1" operator="equal">
      <formula>0</formula>
    </cfRule>
  </conditionalFormatting>
  <conditionalFormatting sqref="H183 J183 L183 N183 P183 R183 T183 V183 X183 Z183 AB183">
    <cfRule type="cellIs" dxfId="29" priority="1135" stopIfTrue="1" operator="equal">
      <formula>1</formula>
    </cfRule>
  </conditionalFormatting>
  <conditionalFormatting sqref="H183 J183 L183 N183 P183 R183 T183 V183 X183 Z183 AB183">
    <cfRule type="cellIs" dxfId="28" priority="1136" stopIfTrue="1" operator="equal">
      <formula>2</formula>
    </cfRule>
  </conditionalFormatting>
  <conditionalFormatting sqref="H183 J183 L183 N183 P183 R183 T183 V183 X183 Z183 AB183">
    <cfRule type="cellIs" dxfId="27" priority="1137" stopIfTrue="1" operator="equal">
      <formula>0</formula>
    </cfRule>
  </conditionalFormatting>
  <conditionalFormatting sqref="H220 J220 L220 N220 P220 R220 T220 V220 X220 Z220 AB220">
    <cfRule type="cellIs" dxfId="26" priority="1138" stopIfTrue="1" operator="equal">
      <formula>1</formula>
    </cfRule>
  </conditionalFormatting>
  <conditionalFormatting sqref="H220 J220 L220 N220 P220 R220 T220 V220 X220 Z220 AB220">
    <cfRule type="cellIs" dxfId="25" priority="1139" stopIfTrue="1" operator="equal">
      <formula>2</formula>
    </cfRule>
  </conditionalFormatting>
  <conditionalFormatting sqref="H220 J220 L220 N220 P220 R220 T220 V220 X220 Z220 AB220">
    <cfRule type="cellIs" dxfId="24" priority="1140" stopIfTrue="1" operator="equal">
      <formula>0</formula>
    </cfRule>
  </conditionalFormatting>
  <conditionalFormatting sqref="H220 J220 L220 N220 P220 R220 T220 V220 X220 Z220 AB220">
    <cfRule type="cellIs" dxfId="23" priority="1141" stopIfTrue="1" operator="equal">
      <formula>1</formula>
    </cfRule>
  </conditionalFormatting>
  <conditionalFormatting sqref="H220 J220 L220 N220 P220 R220 T220 V220 X220 Z220 AB220">
    <cfRule type="cellIs" dxfId="22" priority="1142" stopIfTrue="1" operator="equal">
      <formula>2</formula>
    </cfRule>
  </conditionalFormatting>
  <conditionalFormatting sqref="H220 J220 L220 N220 P220 R220 T220 V220 X220 Z220 AB220">
    <cfRule type="cellIs" dxfId="21" priority="1143" stopIfTrue="1" operator="equal">
      <formula>0</formula>
    </cfRule>
  </conditionalFormatting>
  <conditionalFormatting sqref="H258 J258 L258 N258 P258 R258 T258 V258 X258 Z258 AB258">
    <cfRule type="cellIs" dxfId="20" priority="1144" stopIfTrue="1" operator="equal">
      <formula>1</formula>
    </cfRule>
  </conditionalFormatting>
  <conditionalFormatting sqref="H258 J258 L258 N258 P258 R258 T258 V258 X258 Z258 AB258">
    <cfRule type="cellIs" dxfId="19" priority="1145" stopIfTrue="1" operator="equal">
      <formula>2</formula>
    </cfRule>
  </conditionalFormatting>
  <conditionalFormatting sqref="H258 J258 L258 N258 P258 R258 T258 V258 X258 Z258 AB258">
    <cfRule type="cellIs" dxfId="18" priority="1146" stopIfTrue="1" operator="equal">
      <formula>0</formula>
    </cfRule>
  </conditionalFormatting>
  <conditionalFormatting sqref="H258 J258 L258 N258 P258 R258 T258 V258 X258 Z258 AB258">
    <cfRule type="cellIs" dxfId="17" priority="1147" stopIfTrue="1" operator="equal">
      <formula>1</formula>
    </cfRule>
  </conditionalFormatting>
  <conditionalFormatting sqref="H258 J258 L258 N258 P258 R258 T258 V258 X258 Z258 AB258">
    <cfRule type="cellIs" dxfId="16" priority="1148" stopIfTrue="1" operator="equal">
      <formula>2</formula>
    </cfRule>
  </conditionalFormatting>
  <conditionalFormatting sqref="H258 J258 L258 N258 P258 R258 T258 V258 X258 Z258 AB258">
    <cfRule type="cellIs" dxfId="15" priority="1149" stopIfTrue="1" operator="equal">
      <formula>0</formula>
    </cfRule>
  </conditionalFormatting>
  <conditionalFormatting sqref="H448 J448 L448 N448 P448 R448 T448 V448 X448 Z448 AB448">
    <cfRule type="cellIs" dxfId="14" priority="1150" stopIfTrue="1" operator="equal">
      <formula>1</formula>
    </cfRule>
  </conditionalFormatting>
  <conditionalFormatting sqref="H448 J448 L448 N448 P448 R448 T448 V448 X448 Z448 AB448">
    <cfRule type="cellIs" dxfId="13" priority="1151" stopIfTrue="1" operator="equal">
      <formula>2</formula>
    </cfRule>
  </conditionalFormatting>
  <conditionalFormatting sqref="H448 J448 L448 N448 P448 R448 T448 V448 X448 Z448 AB448">
    <cfRule type="cellIs" dxfId="12" priority="1152" stopIfTrue="1" operator="equal">
      <formula>0</formula>
    </cfRule>
  </conditionalFormatting>
  <conditionalFormatting sqref="H448 J448 L448 N448 P448 R448 T448 V448 X448 Z448 AB448">
    <cfRule type="cellIs" dxfId="11" priority="1153" stopIfTrue="1" operator="equal">
      <formula>1</formula>
    </cfRule>
  </conditionalFormatting>
  <conditionalFormatting sqref="H448 J448 L448 N448 P448 R448 T448 V448 X448 Z448 AB448">
    <cfRule type="cellIs" dxfId="10" priority="1154" stopIfTrue="1" operator="equal">
      <formula>2</formula>
    </cfRule>
  </conditionalFormatting>
  <conditionalFormatting sqref="H448 J448 L448 N448 P448 R448 T448 V448 X448 Z448 AB448">
    <cfRule type="cellIs" dxfId="9" priority="1155" stopIfTrue="1" operator="equal">
      <formula>0</formula>
    </cfRule>
  </conditionalFormatting>
  <conditionalFormatting sqref="H480 J480 L480 N480 P480 R480 T480 V480 X480 Z480 AB480">
    <cfRule type="cellIs" dxfId="8" priority="1156" stopIfTrue="1" operator="equal">
      <formula>1</formula>
    </cfRule>
  </conditionalFormatting>
  <conditionalFormatting sqref="H480 J480 L480 N480 P480 R480 T480 V480 X480 Z480 AB480">
    <cfRule type="cellIs" dxfId="7" priority="1157" stopIfTrue="1" operator="equal">
      <formula>2</formula>
    </cfRule>
  </conditionalFormatting>
  <conditionalFormatting sqref="H480 J480 L480 N480 P480 R480 T480 V480 X480 Z480 AB480">
    <cfRule type="cellIs" dxfId="6" priority="1158" stopIfTrue="1" operator="equal">
      <formula>0</formula>
    </cfRule>
  </conditionalFormatting>
  <conditionalFormatting sqref="H480 J480 L480 N480 P480 R480 T480 V480 X480 Z480 AB480">
    <cfRule type="cellIs" dxfId="5" priority="1159" stopIfTrue="1" operator="equal">
      <formula>1</formula>
    </cfRule>
  </conditionalFormatting>
  <conditionalFormatting sqref="H480 J480 L480 N480 P480 R480 T480 V480 X480 Z480 AB480">
    <cfRule type="cellIs" dxfId="4" priority="1160" stopIfTrue="1" operator="equal">
      <formula>2</formula>
    </cfRule>
  </conditionalFormatting>
  <conditionalFormatting sqref="H480 J480 L480 N480 P480 R480 T480 V480 X480 Z480 AB480">
    <cfRule type="cellIs" dxfId="3" priority="1161" stopIfTrue="1" operator="equal">
      <formula>0</formula>
    </cfRule>
  </conditionalFormatting>
  <conditionalFormatting sqref="H133 J133 L133 N133 P133 R133 T133 V133 X133 Z133 AB133">
    <cfRule type="cellIs" dxfId="2" priority="1162" stopIfTrue="1" operator="equal">
      <formula>1</formula>
    </cfRule>
  </conditionalFormatting>
  <conditionalFormatting sqref="H133 J133 L133 N133 P133 R133 T133 V133 X133 Z133 AB133">
    <cfRule type="cellIs" dxfId="1" priority="1163" stopIfTrue="1" operator="equal">
      <formula>2</formula>
    </cfRule>
  </conditionalFormatting>
  <conditionalFormatting sqref="H133 J133 L133 N133 P133 R133 T133 V133 X133 Z133 AB133">
    <cfRule type="cellIs" dxfId="0" priority="1164" stopIfTrue="1" operator="equal">
      <formula>0</formula>
    </cfRule>
  </conditionalFormatting>
  <printOptions horizontalCentered="1"/>
  <pageMargins left="0.19685039370078741" right="0.19685039370078741" top="0.78740157480314965" bottom="0.78740157480314965" header="0.11811023622047245" footer="0.11811023622047245"/>
  <pageSetup scale="83" orientation="landscape" horizontalDpi="4294967292" verticalDpi="4294967292"/>
  <headerFooter>
    <oddHeader>&amp;L&amp;G</oddHeader>
    <oddFooter>&amp;C&amp;"-,Bold"&amp;9&amp;K742332www.DrRitamarie.com &amp;"-,Regular"&amp;K000000
 © Dr. Ritamarie Loscalzo, MS, DC, CCN, DACBN, Institute of Nutritional Endocrinology (INE)
Page &amp;P of &amp;N</oddFooter>
  </headerFooter>
  <rowBreaks count="19" manualBreakCount="19">
    <brk id="22" max="29" man="1"/>
    <brk id="45" max="29" man="1"/>
    <brk id="65" max="29" man="1"/>
    <brk id="91" max="29" man="1"/>
    <brk id="116" max="29" man="1"/>
    <brk id="141" max="29" man="1"/>
    <brk id="176" max="29" man="1"/>
    <brk id="208" max="29" man="1"/>
    <brk id="236" max="29" man="1"/>
    <brk id="265" max="29" man="1"/>
    <brk id="296" max="29" man="1"/>
    <brk id="322" max="29" man="1"/>
    <brk id="355" max="29" man="1"/>
    <brk id="386" max="29" man="1"/>
    <brk id="411" max="29" man="1"/>
    <brk id="439" max="29" man="1"/>
    <brk id="466" max="29" man="1"/>
    <brk id="491" max="29" man="1"/>
    <brk id="527" max="29" man="1"/>
  </rowBreaks>
  <colBreaks count="1" manualBreakCount="1">
    <brk id="6" max="540" man="1"/>
  </colBreaks>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workbookViewId="0">
      <selection activeCell="D2" sqref="D2"/>
    </sheetView>
  </sheetViews>
  <sheetFormatPr defaultColWidth="17.28515625" defaultRowHeight="15.75" customHeight="1" x14ac:dyDescent="0.2"/>
  <cols>
    <col min="1" max="1" width="24.42578125" style="371" customWidth="1"/>
    <col min="2" max="2" width="36.42578125" style="371" customWidth="1"/>
    <col min="3" max="3" width="36" style="371" customWidth="1"/>
    <col min="4" max="4" width="37.85546875" style="371" customWidth="1"/>
    <col min="5" max="8" width="9.140625" style="371" customWidth="1"/>
    <col min="9" max="16384" width="17.28515625" style="371"/>
  </cols>
  <sheetData>
    <row r="1" spans="1:8" ht="25.5" customHeight="1" thickBot="1" x14ac:dyDescent="0.25">
      <c r="A1" s="489" t="s">
        <v>2744</v>
      </c>
      <c r="B1" s="490"/>
      <c r="C1" s="490"/>
      <c r="D1" s="491"/>
    </row>
    <row r="2" spans="1:8" ht="25.5" customHeight="1" x14ac:dyDescent="0.25">
      <c r="A2" s="21" t="s">
        <v>0</v>
      </c>
      <c r="B2" s="11" t="str">
        <f>'Current Condition and Goals'!$B$2</f>
        <v>(enter client name)</v>
      </c>
      <c r="C2" s="22" t="s">
        <v>10</v>
      </c>
      <c r="D2" s="12" t="str">
        <f>'Current Condition and Goals'!$D$2</f>
        <v>(enter coach name)</v>
      </c>
      <c r="E2" s="6"/>
      <c r="F2" s="6"/>
      <c r="G2" s="6"/>
      <c r="H2" s="7"/>
    </row>
    <row r="3" spans="1:8" s="375" customFormat="1" ht="31.5" customHeight="1" x14ac:dyDescent="0.2">
      <c r="A3" s="146" t="s">
        <v>2734</v>
      </c>
      <c r="B3" s="372" t="s">
        <v>2730</v>
      </c>
      <c r="C3" s="372" t="s">
        <v>2731</v>
      </c>
      <c r="D3" s="373" t="s">
        <v>2732</v>
      </c>
      <c r="E3" s="374"/>
      <c r="F3" s="374"/>
      <c r="G3" s="374"/>
      <c r="H3" s="374"/>
    </row>
    <row r="4" spans="1:8" s="14" customFormat="1" ht="87.75" customHeight="1" x14ac:dyDescent="0.2">
      <c r="A4" s="17" t="s">
        <v>3</v>
      </c>
      <c r="B4" s="18"/>
      <c r="C4" s="19"/>
      <c r="D4" s="20"/>
      <c r="E4" s="13"/>
      <c r="F4" s="13"/>
      <c r="G4" s="13"/>
      <c r="H4" s="13"/>
    </row>
    <row r="5" spans="1:8" s="14" customFormat="1" ht="79.5" customHeight="1" x14ac:dyDescent="0.2">
      <c r="A5" s="17" t="s">
        <v>4</v>
      </c>
      <c r="B5" s="18"/>
      <c r="C5" s="19"/>
      <c r="D5" s="20"/>
      <c r="E5" s="13"/>
      <c r="F5" s="13"/>
      <c r="G5" s="13"/>
      <c r="H5" s="13"/>
    </row>
    <row r="6" spans="1:8" s="14" customFormat="1" ht="79.5" customHeight="1" x14ac:dyDescent="0.2">
      <c r="A6" s="17" t="s">
        <v>5</v>
      </c>
      <c r="B6" s="18"/>
      <c r="C6" s="19"/>
      <c r="D6" s="20"/>
      <c r="E6" s="380"/>
      <c r="F6" s="380"/>
      <c r="G6" s="380"/>
      <c r="H6" s="380"/>
    </row>
    <row r="7" spans="1:8" s="14" customFormat="1" ht="79.5" customHeight="1" x14ac:dyDescent="0.2">
      <c r="A7" s="17" t="s">
        <v>6</v>
      </c>
      <c r="B7" s="18"/>
      <c r="C7" s="19"/>
      <c r="D7" s="20"/>
      <c r="E7" s="380"/>
      <c r="F7" s="380"/>
      <c r="G7" s="380"/>
      <c r="H7" s="380"/>
    </row>
    <row r="8" spans="1:8" s="14" customFormat="1" ht="79.5" customHeight="1" x14ac:dyDescent="0.2">
      <c r="A8" s="17" t="s">
        <v>7</v>
      </c>
      <c r="B8" s="18"/>
      <c r="C8" s="19"/>
      <c r="D8" s="20"/>
      <c r="E8" s="380"/>
      <c r="F8" s="380"/>
      <c r="G8" s="380"/>
      <c r="H8" s="380"/>
    </row>
    <row r="9" spans="1:8" s="14" customFormat="1" ht="66.75" customHeight="1" x14ac:dyDescent="0.2">
      <c r="A9" s="17" t="s">
        <v>2733</v>
      </c>
      <c r="B9" s="18"/>
      <c r="C9" s="19"/>
      <c r="D9" s="20"/>
      <c r="E9" s="13"/>
      <c r="F9" s="13"/>
      <c r="G9" s="13"/>
      <c r="H9" s="13"/>
    </row>
    <row r="10" spans="1:8" s="14" customFormat="1" ht="66.75" customHeight="1" x14ac:dyDescent="0.2">
      <c r="A10" s="17" t="s">
        <v>2745</v>
      </c>
      <c r="B10" s="18"/>
      <c r="C10" s="19"/>
      <c r="D10" s="20"/>
      <c r="E10" s="13"/>
      <c r="F10" s="13"/>
      <c r="G10" s="13"/>
      <c r="H10" s="13"/>
    </row>
    <row r="11" spans="1:8" s="14" customFormat="1" ht="65.25" customHeight="1" x14ac:dyDescent="0.2">
      <c r="A11" s="17" t="s">
        <v>2746</v>
      </c>
      <c r="B11" s="18"/>
      <c r="C11" s="19"/>
      <c r="D11" s="20"/>
      <c r="E11" s="13"/>
      <c r="F11" s="13"/>
      <c r="G11" s="13"/>
      <c r="H11" s="13"/>
    </row>
    <row r="12" spans="1:8" ht="15.75" customHeight="1" x14ac:dyDescent="0.25">
      <c r="A12" s="9"/>
      <c r="B12" s="10"/>
      <c r="C12" s="10"/>
      <c r="D12" s="10"/>
      <c r="E12" s="10"/>
      <c r="F12" s="10"/>
      <c r="G12" s="10"/>
      <c r="H12" s="10"/>
    </row>
    <row r="13" spans="1:8" ht="15.75" customHeight="1" x14ac:dyDescent="0.25">
      <c r="A13" s="9"/>
      <c r="B13" s="10"/>
      <c r="C13" s="10"/>
      <c r="D13" s="10"/>
      <c r="E13" s="10"/>
      <c r="F13" s="10"/>
      <c r="G13" s="10"/>
      <c r="H13" s="10"/>
    </row>
    <row r="14" spans="1:8" ht="15.75" customHeight="1" x14ac:dyDescent="0.25">
      <c r="A14" s="9"/>
      <c r="B14" s="10"/>
      <c r="C14" s="10"/>
      <c r="D14" s="10"/>
      <c r="E14" s="10"/>
      <c r="F14" s="10"/>
      <c r="G14" s="10"/>
      <c r="H14" s="10"/>
    </row>
    <row r="15" spans="1:8" ht="15.75" customHeight="1" x14ac:dyDescent="0.25">
      <c r="A15" s="9"/>
      <c r="B15" s="10"/>
      <c r="C15" s="10"/>
      <c r="D15" s="10"/>
      <c r="E15" s="10"/>
      <c r="F15" s="10"/>
      <c r="G15" s="10"/>
      <c r="H15" s="10"/>
    </row>
  </sheetData>
  <mergeCells count="1">
    <mergeCell ref="A1:D1"/>
  </mergeCells>
  <printOptions horizontalCentered="1"/>
  <pageMargins left="0.19685039370078741" right="0.19685039370078741" top="0.78740157480314965" bottom="0.78740157480314965" header="0.11811023622047245" footer="0.11811023622047245"/>
  <pageSetup scale="63" orientation="portrait" horizontalDpi="0" verticalDpi="0"/>
  <headerFooter>
    <oddHeader>&amp;L&amp;G</oddHeader>
    <oddFooter>&amp;C&amp;"Arial,Bold"&amp;9&amp;K742332www.DrRitamarie.com &amp;"Arial,Regular"&amp;K000000
 © Dr. Ritamarie Loscalzo, MS, DC, CCN, DACBN, Institute of Nutritional Endocrinology (INE)
Page &amp;P of &amp;N</oddFooter>
  </headerFooter>
  <legacyDrawingHF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WhiteSpace="0" topLeftCell="A8" workbookViewId="0">
      <selection activeCell="A10" sqref="A10"/>
    </sheetView>
  </sheetViews>
  <sheetFormatPr defaultColWidth="17.28515625" defaultRowHeight="15.75" customHeight="1" x14ac:dyDescent="0.2"/>
  <cols>
    <col min="1" max="1" width="17.7109375" style="5" customWidth="1"/>
    <col min="2" max="2" width="14.42578125" style="5" customWidth="1"/>
    <col min="3" max="3" width="29.85546875" style="5" customWidth="1"/>
    <col min="4" max="4" width="11.28515625" style="5" customWidth="1"/>
    <col min="5" max="5" width="28.28515625" style="5" customWidth="1"/>
    <col min="6" max="6" width="13.140625" style="5" customWidth="1"/>
    <col min="7" max="7" width="29.85546875" style="5" customWidth="1"/>
    <col min="8" max="8" width="11.7109375" style="5" customWidth="1"/>
    <col min="9" max="9" width="27.85546875" style="5" customWidth="1"/>
    <col min="10" max="16384" width="17.28515625" style="5"/>
  </cols>
  <sheetData>
    <row r="1" spans="1:9" ht="27.75" customHeight="1" thickBot="1" x14ac:dyDescent="0.25">
      <c r="A1" s="682" t="s">
        <v>2710</v>
      </c>
      <c r="B1" s="669"/>
      <c r="C1" s="669"/>
      <c r="D1" s="669"/>
      <c r="E1" s="669"/>
      <c r="F1" s="669"/>
      <c r="G1" s="669"/>
      <c r="H1" s="669"/>
      <c r="I1" s="670"/>
    </row>
    <row r="2" spans="1:9" ht="25.5" customHeight="1" x14ac:dyDescent="0.2">
      <c r="A2" s="248" t="s">
        <v>0</v>
      </c>
      <c r="B2" s="683" t="str">
        <f>'Current Condition and Goals'!$B$2</f>
        <v>(enter client name)</v>
      </c>
      <c r="C2" s="632"/>
      <c r="D2" s="632"/>
      <c r="E2" s="249" t="s">
        <v>10</v>
      </c>
      <c r="F2" s="683" t="str">
        <f>'Current Condition and Goals'!$D$2</f>
        <v>(enter coach name)</v>
      </c>
      <c r="G2" s="632"/>
      <c r="H2" s="632"/>
      <c r="I2" s="633"/>
    </row>
    <row r="3" spans="1:9" ht="34.5" customHeight="1" x14ac:dyDescent="0.2">
      <c r="A3" s="242" t="s">
        <v>2650</v>
      </c>
      <c r="B3" s="243" t="s">
        <v>2651</v>
      </c>
      <c r="C3" s="243" t="s">
        <v>2652</v>
      </c>
      <c r="D3" s="244" t="s">
        <v>2653</v>
      </c>
      <c r="E3" s="684" t="s">
        <v>2712</v>
      </c>
      <c r="F3" s="537"/>
      <c r="G3" s="686" t="s">
        <v>2711</v>
      </c>
      <c r="H3" s="537"/>
      <c r="I3" s="628"/>
    </row>
    <row r="4" spans="1:9" ht="171.75" customHeight="1" x14ac:dyDescent="0.2">
      <c r="A4" s="250" t="s">
        <v>2654</v>
      </c>
      <c r="B4" s="239"/>
      <c r="C4" s="239"/>
      <c r="D4" s="239"/>
      <c r="E4" s="685"/>
      <c r="F4" s="541"/>
      <c r="G4" s="685"/>
      <c r="H4" s="541"/>
      <c r="I4" s="635"/>
    </row>
    <row r="5" spans="1:9" ht="47.25" customHeight="1" x14ac:dyDescent="0.2">
      <c r="A5" s="242" t="s">
        <v>2655</v>
      </c>
      <c r="B5" s="388" t="s">
        <v>2656</v>
      </c>
      <c r="C5" s="388" t="s">
        <v>2772</v>
      </c>
      <c r="D5" s="388" t="s">
        <v>2657</v>
      </c>
      <c r="E5" s="388" t="s">
        <v>2658</v>
      </c>
      <c r="F5" s="388" t="s">
        <v>2713</v>
      </c>
      <c r="G5" s="388" t="s">
        <v>2773</v>
      </c>
      <c r="H5" s="388" t="s">
        <v>2659</v>
      </c>
      <c r="I5" s="390" t="s">
        <v>2660</v>
      </c>
    </row>
    <row r="6" spans="1:9" ht="114.75" customHeight="1" x14ac:dyDescent="0.2">
      <c r="A6" s="250" t="s">
        <v>2661</v>
      </c>
      <c r="B6" s="239"/>
      <c r="C6" s="239"/>
      <c r="D6" s="239"/>
      <c r="E6" s="239"/>
      <c r="F6" s="239"/>
      <c r="G6" s="239"/>
      <c r="H6" s="239"/>
      <c r="I6" s="241"/>
    </row>
    <row r="7" spans="1:9" ht="168" customHeight="1" x14ac:dyDescent="0.2">
      <c r="A7" s="250" t="s">
        <v>2662</v>
      </c>
      <c r="B7" s="239"/>
      <c r="C7" s="246" t="s">
        <v>2663</v>
      </c>
      <c r="D7" s="239"/>
      <c r="E7" s="239"/>
      <c r="F7" s="239"/>
      <c r="G7" s="246" t="s">
        <v>2664</v>
      </c>
      <c r="H7" s="239"/>
      <c r="I7" s="241"/>
    </row>
    <row r="8" spans="1:9" ht="83.65" customHeight="1" x14ac:dyDescent="0.2">
      <c r="A8" s="250" t="s">
        <v>2716</v>
      </c>
      <c r="B8" s="240"/>
      <c r="C8" s="246" t="s">
        <v>2766</v>
      </c>
      <c r="D8" s="239"/>
      <c r="E8" s="239"/>
      <c r="F8" s="240"/>
      <c r="G8" s="246" t="s">
        <v>2766</v>
      </c>
      <c r="H8" s="239"/>
      <c r="I8" s="241"/>
    </row>
    <row r="9" spans="1:9" ht="33" customHeight="1" x14ac:dyDescent="0.2">
      <c r="A9" s="250" t="s">
        <v>2666</v>
      </c>
      <c r="B9" s="239"/>
      <c r="C9" s="239"/>
      <c r="D9" s="239"/>
      <c r="E9" s="239"/>
      <c r="F9" s="239"/>
      <c r="G9" s="239"/>
      <c r="H9" s="239"/>
      <c r="I9" s="241"/>
    </row>
    <row r="10" spans="1:9" ht="49.5" customHeight="1" x14ac:dyDescent="0.2">
      <c r="A10" s="250" t="s">
        <v>2768</v>
      </c>
      <c r="B10" s="239"/>
      <c r="C10" s="239"/>
      <c r="D10" s="239"/>
      <c r="E10" s="239"/>
      <c r="F10" s="239"/>
      <c r="G10" s="239"/>
      <c r="H10" s="239"/>
      <c r="I10" s="241"/>
    </row>
    <row r="11" spans="1:9" ht="40.5" customHeight="1" x14ac:dyDescent="0.2">
      <c r="A11" s="250" t="s">
        <v>2717</v>
      </c>
      <c r="B11" s="239"/>
      <c r="C11" s="239"/>
      <c r="D11" s="239"/>
      <c r="E11" s="239"/>
      <c r="F11" s="239"/>
      <c r="G11" s="239"/>
      <c r="H11" s="239"/>
      <c r="I11" s="241"/>
    </row>
    <row r="12" spans="1:9" ht="36" customHeight="1" x14ac:dyDescent="0.2">
      <c r="A12" s="250" t="s">
        <v>2714</v>
      </c>
      <c r="B12" s="239"/>
      <c r="C12" s="239"/>
      <c r="D12" s="239"/>
      <c r="E12" s="239"/>
      <c r="F12" s="239"/>
      <c r="G12" s="239"/>
      <c r="H12" s="239"/>
      <c r="I12" s="241"/>
    </row>
    <row r="13" spans="1:9" ht="63.6" customHeight="1" x14ac:dyDescent="0.2">
      <c r="A13" s="250" t="s">
        <v>2767</v>
      </c>
      <c r="B13" s="239"/>
      <c r="C13" s="239"/>
      <c r="D13" s="239"/>
      <c r="E13" s="239"/>
      <c r="F13" s="239"/>
      <c r="G13" s="239"/>
      <c r="H13" s="239"/>
      <c r="I13" s="241"/>
    </row>
    <row r="14" spans="1:9" ht="51" customHeight="1" x14ac:dyDescent="0.2">
      <c r="A14" s="250" t="s">
        <v>2665</v>
      </c>
      <c r="B14" s="239"/>
      <c r="C14" s="239"/>
      <c r="D14" s="239"/>
      <c r="E14" s="239"/>
      <c r="F14" s="239"/>
      <c r="G14" s="239"/>
      <c r="H14" s="239"/>
      <c r="I14" s="241"/>
    </row>
    <row r="15" spans="1:9" ht="48.4" customHeight="1" x14ac:dyDescent="0.2">
      <c r="A15" s="250" t="s">
        <v>2770</v>
      </c>
      <c r="B15" s="389"/>
      <c r="C15" s="239"/>
      <c r="D15" s="239"/>
      <c r="E15" s="239"/>
      <c r="F15" s="239"/>
      <c r="G15" s="239"/>
      <c r="H15" s="239"/>
      <c r="I15" s="241"/>
    </row>
    <row r="16" spans="1:9" ht="48" customHeight="1" x14ac:dyDescent="0.2">
      <c r="A16" s="250" t="s">
        <v>2769</v>
      </c>
      <c r="B16" s="239"/>
      <c r="C16" s="239"/>
      <c r="D16" s="239"/>
      <c r="E16" s="239"/>
      <c r="F16" s="239"/>
      <c r="G16" s="239"/>
      <c r="H16" s="239"/>
      <c r="I16" s="241"/>
    </row>
    <row r="17" spans="1:9" ht="43.5" customHeight="1" x14ac:dyDescent="0.2">
      <c r="A17" s="250" t="s">
        <v>2771</v>
      </c>
      <c r="B17" s="239"/>
      <c r="C17" s="239"/>
      <c r="D17" s="239"/>
      <c r="E17" s="239"/>
      <c r="F17" s="239"/>
      <c r="G17" s="239"/>
      <c r="H17" s="239"/>
      <c r="I17" s="241"/>
    </row>
    <row r="18" spans="1:9" ht="24" customHeight="1" x14ac:dyDescent="0.2">
      <c r="A18" s="245"/>
      <c r="B18" s="239"/>
      <c r="C18" s="239"/>
      <c r="D18" s="239"/>
      <c r="E18" s="239"/>
      <c r="F18" s="239"/>
      <c r="G18" s="239"/>
      <c r="H18" s="239"/>
      <c r="I18" s="241"/>
    </row>
    <row r="19" spans="1:9" ht="24" customHeight="1" x14ac:dyDescent="0.2">
      <c r="A19" s="245"/>
      <c r="B19" s="239"/>
      <c r="C19" s="239"/>
      <c r="D19" s="239"/>
      <c r="E19" s="239"/>
      <c r="F19" s="239"/>
      <c r="G19" s="239"/>
      <c r="H19" s="239"/>
      <c r="I19" s="241"/>
    </row>
    <row r="20" spans="1:9" ht="24" customHeight="1" x14ac:dyDescent="0.2">
      <c r="A20" s="245"/>
      <c r="B20" s="239"/>
      <c r="C20" s="239"/>
      <c r="D20" s="239"/>
      <c r="E20" s="239"/>
      <c r="F20" s="239"/>
      <c r="G20" s="239"/>
      <c r="H20" s="239"/>
      <c r="I20" s="241"/>
    </row>
    <row r="21" spans="1:9" ht="24" customHeight="1" x14ac:dyDescent="0.2">
      <c r="A21" s="245"/>
      <c r="B21" s="239"/>
      <c r="C21" s="239"/>
      <c r="D21" s="239"/>
      <c r="E21" s="239"/>
      <c r="F21" s="239"/>
      <c r="G21" s="239"/>
      <c r="H21" s="239"/>
      <c r="I21" s="241"/>
    </row>
    <row r="22" spans="1:9" ht="24" customHeight="1" x14ac:dyDescent="0.2">
      <c r="A22" s="245"/>
      <c r="B22" s="239"/>
      <c r="C22" s="239"/>
      <c r="D22" s="239"/>
      <c r="E22" s="239"/>
      <c r="F22" s="239"/>
      <c r="G22" s="239"/>
      <c r="H22" s="239"/>
      <c r="I22" s="241"/>
    </row>
    <row r="23" spans="1:9" ht="24" customHeight="1" x14ac:dyDescent="0.2">
      <c r="A23" s="245"/>
      <c r="B23" s="239"/>
      <c r="C23" s="239"/>
      <c r="D23" s="239"/>
      <c r="E23" s="239"/>
      <c r="F23" s="239"/>
      <c r="G23" s="239"/>
      <c r="H23" s="239"/>
      <c r="I23" s="241"/>
    </row>
    <row r="24" spans="1:9" ht="24" customHeight="1" x14ac:dyDescent="0.2">
      <c r="A24" s="245"/>
      <c r="B24" s="239"/>
      <c r="C24" s="239"/>
      <c r="D24" s="239"/>
      <c r="E24" s="239"/>
      <c r="F24" s="239"/>
      <c r="G24" s="239"/>
      <c r="H24" s="239"/>
      <c r="I24" s="241"/>
    </row>
    <row r="25" spans="1:9" ht="24" customHeight="1" x14ac:dyDescent="0.2">
      <c r="A25" s="245"/>
      <c r="B25" s="239"/>
      <c r="C25" s="239"/>
      <c r="D25" s="239"/>
      <c r="E25" s="239"/>
      <c r="F25" s="239"/>
      <c r="G25" s="239"/>
      <c r="H25" s="239"/>
      <c r="I25" s="241"/>
    </row>
    <row r="26" spans="1:9" ht="24" customHeight="1" x14ac:dyDescent="0.2">
      <c r="A26" s="245"/>
      <c r="B26" s="239"/>
      <c r="C26" s="239"/>
      <c r="D26" s="239"/>
      <c r="E26" s="239"/>
      <c r="F26" s="239"/>
      <c r="G26" s="239"/>
      <c r="H26" s="239"/>
      <c r="I26" s="241"/>
    </row>
    <row r="27" spans="1:9" ht="24" customHeight="1" x14ac:dyDescent="0.2">
      <c r="A27" s="245"/>
      <c r="B27" s="239"/>
      <c r="C27" s="239"/>
      <c r="D27" s="239"/>
      <c r="E27" s="239"/>
      <c r="F27" s="239"/>
      <c r="G27" s="239"/>
      <c r="H27" s="239"/>
      <c r="I27" s="241"/>
    </row>
    <row r="28" spans="1:9" ht="24" customHeight="1" x14ac:dyDescent="0.2">
      <c r="A28" s="245"/>
      <c r="B28" s="239"/>
      <c r="C28" s="239"/>
      <c r="D28" s="239"/>
      <c r="E28" s="239"/>
      <c r="F28" s="239"/>
      <c r="G28" s="239"/>
      <c r="H28" s="239"/>
      <c r="I28" s="241"/>
    </row>
    <row r="29" spans="1:9" ht="24" customHeight="1" x14ac:dyDescent="0.2">
      <c r="A29" s="245"/>
      <c r="B29" s="239"/>
      <c r="C29" s="239"/>
      <c r="D29" s="239"/>
      <c r="E29" s="239"/>
      <c r="F29" s="239"/>
      <c r="G29" s="239"/>
      <c r="H29" s="239"/>
      <c r="I29" s="241"/>
    </row>
    <row r="30" spans="1:9" ht="24" customHeight="1" x14ac:dyDescent="0.2">
      <c r="A30" s="245"/>
      <c r="B30" s="239"/>
      <c r="C30" s="239"/>
      <c r="D30" s="239"/>
      <c r="E30" s="239"/>
      <c r="F30" s="239"/>
      <c r="G30" s="239"/>
      <c r="H30" s="239"/>
      <c r="I30" s="241"/>
    </row>
    <row r="31" spans="1:9" ht="24" customHeight="1" x14ac:dyDescent="0.2">
      <c r="A31" s="245"/>
      <c r="B31" s="239"/>
      <c r="C31" s="239"/>
      <c r="D31" s="239"/>
      <c r="E31" s="239"/>
      <c r="F31" s="239"/>
      <c r="G31" s="239"/>
      <c r="H31" s="239"/>
      <c r="I31" s="241"/>
    </row>
    <row r="32" spans="1:9" ht="24" customHeight="1" x14ac:dyDescent="0.2">
      <c r="A32" s="245"/>
      <c r="B32" s="239"/>
      <c r="C32" s="239"/>
      <c r="D32" s="239"/>
      <c r="E32" s="239"/>
      <c r="F32" s="239"/>
      <c r="G32" s="239"/>
      <c r="H32" s="239"/>
      <c r="I32" s="241"/>
    </row>
    <row r="33" spans="1:9" ht="24" customHeight="1" x14ac:dyDescent="0.2">
      <c r="A33" s="245"/>
      <c r="B33" s="239"/>
      <c r="C33" s="239"/>
      <c r="D33" s="239"/>
      <c r="E33" s="239"/>
      <c r="F33" s="239"/>
      <c r="G33" s="239"/>
      <c r="H33" s="239"/>
      <c r="I33" s="241"/>
    </row>
    <row r="34" spans="1:9" ht="24" customHeight="1" x14ac:dyDescent="0.2">
      <c r="A34" s="245"/>
      <c r="B34" s="239"/>
      <c r="C34" s="239"/>
      <c r="D34" s="239"/>
      <c r="E34" s="239"/>
      <c r="F34" s="239"/>
      <c r="G34" s="239"/>
      <c r="H34" s="239"/>
      <c r="I34" s="241"/>
    </row>
    <row r="35" spans="1:9" ht="24" customHeight="1" x14ac:dyDescent="0.2">
      <c r="A35" s="245"/>
      <c r="B35" s="239"/>
      <c r="C35" s="239"/>
      <c r="D35" s="239"/>
      <c r="E35" s="239"/>
      <c r="F35" s="239"/>
      <c r="G35" s="239"/>
      <c r="H35" s="239"/>
      <c r="I35" s="241"/>
    </row>
  </sheetData>
  <sheetProtection sheet="1" objects="1" scenarios="1"/>
  <mergeCells count="7">
    <mergeCell ref="A1:I1"/>
    <mergeCell ref="F2:I2"/>
    <mergeCell ref="B2:D2"/>
    <mergeCell ref="E3:F3"/>
    <mergeCell ref="E4:F4"/>
    <mergeCell ref="G4:I4"/>
    <mergeCell ref="G3:I3"/>
  </mergeCells>
  <printOptions horizontalCentered="1"/>
  <pageMargins left="0.19685039370078741" right="0.19685039370078741" top="0.78740157480314965" bottom="0.78740157480314965" header="0.11811023622047245" footer="0.11811023622047245"/>
  <pageSetup orientation="landscape" horizontalDpi="0" verticalDpi="0"/>
  <headerFooter>
    <oddHeader>&amp;L&amp;G</oddHeader>
    <oddFooter>&amp;C&amp;"-,Bold"&amp;9&amp;K742332www.DrRitamarie.com &amp;"-,Regular"&amp;K000000
 © Dr. Ritamarie Loscalzo, MS, DC, CCN, DACBN, Institute of Nutritional Endocrinology (INE)
Page &amp;P of &amp;N</oddFooter>
  </headerFooter>
  <rowBreaks count="2" manualBreakCount="2">
    <brk id="4" max="8" man="1"/>
    <brk id="17" max="8" man="1"/>
  </rowBreaks>
  <legacyDrawingHF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workbookViewId="0">
      <pane ySplit="3" topLeftCell="A4" activePane="bottomLeft" state="frozen"/>
      <selection activeCell="A21" sqref="A21:XFD21"/>
      <selection pane="bottomLeft" activeCell="E2" sqref="E2"/>
    </sheetView>
  </sheetViews>
  <sheetFormatPr defaultColWidth="17.28515625" defaultRowHeight="15.75" customHeight="1" x14ac:dyDescent="0.2"/>
  <cols>
    <col min="1" max="1" width="34.7109375" style="371" customWidth="1"/>
    <col min="2" max="2" width="16.5703125" style="428" customWidth="1"/>
    <col min="3" max="3" width="30.5703125" style="5" customWidth="1"/>
    <col min="4" max="4" width="34.7109375" style="5" customWidth="1"/>
    <col min="5" max="5" width="37.28515625" style="5" customWidth="1"/>
    <col min="6" max="14" width="18.7109375" style="5" customWidth="1"/>
    <col min="15" max="15" width="9.140625" style="5" customWidth="1"/>
    <col min="16" max="16" width="8.7109375" style="5" customWidth="1"/>
    <col min="17" max="16384" width="17.28515625" style="5"/>
  </cols>
  <sheetData>
    <row r="1" spans="1:16" ht="29.25" customHeight="1" x14ac:dyDescent="0.25">
      <c r="A1" s="500" t="s">
        <v>2755</v>
      </c>
      <c r="B1" s="500"/>
      <c r="C1" s="500"/>
      <c r="D1" s="500"/>
      <c r="E1" s="500"/>
      <c r="F1" s="500"/>
      <c r="G1" s="500"/>
      <c r="H1" s="500"/>
      <c r="I1" s="500"/>
      <c r="J1" s="500"/>
      <c r="K1" s="500"/>
      <c r="L1" s="500"/>
      <c r="M1" s="500"/>
      <c r="N1" s="501"/>
      <c r="O1" s="10"/>
    </row>
    <row r="2" spans="1:16" ht="33" customHeight="1" x14ac:dyDescent="0.2">
      <c r="A2" s="383" t="s">
        <v>0</v>
      </c>
      <c r="B2" s="498" t="str">
        <f>'Current Condition and Goals'!$B$2</f>
        <v>(enter client name)</v>
      </c>
      <c r="C2" s="499"/>
      <c r="D2" s="384" t="s">
        <v>14</v>
      </c>
      <c r="E2" s="12" t="str">
        <f>'Current Condition and Goals'!$D$2</f>
        <v>(enter coach name)</v>
      </c>
      <c r="F2" s="502"/>
      <c r="G2" s="503"/>
      <c r="H2" s="503"/>
      <c r="I2" s="503"/>
      <c r="J2" s="503"/>
      <c r="K2" s="503"/>
      <c r="L2" s="503"/>
      <c r="M2" s="503"/>
      <c r="N2" s="504"/>
      <c r="O2" s="35"/>
    </row>
    <row r="3" spans="1:16" ht="27.75" customHeight="1" x14ac:dyDescent="0.2">
      <c r="A3" s="382" t="s">
        <v>2747</v>
      </c>
      <c r="B3" s="425" t="s">
        <v>2748</v>
      </c>
      <c r="C3" s="58" t="s">
        <v>2749</v>
      </c>
      <c r="D3" s="58" t="s">
        <v>2750</v>
      </c>
      <c r="E3" s="58" t="s">
        <v>2753</v>
      </c>
      <c r="F3" s="58" t="s">
        <v>2754</v>
      </c>
      <c r="G3" s="58" t="s">
        <v>2754</v>
      </c>
      <c r="H3" s="58" t="s">
        <v>2754</v>
      </c>
      <c r="I3" s="58" t="s">
        <v>2754</v>
      </c>
      <c r="J3" s="58" t="s">
        <v>2754</v>
      </c>
      <c r="K3" s="58" t="s">
        <v>2754</v>
      </c>
      <c r="L3" s="58" t="s">
        <v>2754</v>
      </c>
      <c r="M3" s="58" t="s">
        <v>2754</v>
      </c>
      <c r="N3" s="58" t="s">
        <v>2754</v>
      </c>
      <c r="O3" s="59"/>
      <c r="P3" s="59"/>
    </row>
    <row r="4" spans="1:16" ht="30" customHeight="1" x14ac:dyDescent="0.25">
      <c r="A4" s="26" t="str">
        <f>'Current Condition and Goals'!$A$12</f>
        <v>1)</v>
      </c>
      <c r="B4" s="426"/>
      <c r="C4" s="26"/>
      <c r="D4" s="26"/>
      <c r="E4" s="26"/>
      <c r="F4" s="26"/>
      <c r="G4" s="26"/>
      <c r="H4" s="26"/>
      <c r="I4" s="26"/>
      <c r="J4" s="26"/>
      <c r="K4" s="26"/>
      <c r="L4" s="26"/>
      <c r="M4" s="26"/>
      <c r="N4" s="32"/>
      <c r="O4" s="10"/>
    </row>
    <row r="5" spans="1:16" ht="30" customHeight="1" x14ac:dyDescent="0.25">
      <c r="A5" s="26" t="str">
        <f>'Current Condition and Goals'!$A$13</f>
        <v>2)</v>
      </c>
      <c r="B5" s="426"/>
      <c r="C5" s="26"/>
      <c r="D5" s="26"/>
      <c r="E5" s="26"/>
      <c r="F5" s="26"/>
      <c r="G5" s="26"/>
      <c r="H5" s="26"/>
      <c r="I5" s="26"/>
      <c r="J5" s="26"/>
      <c r="K5" s="26"/>
      <c r="L5" s="26"/>
      <c r="M5" s="26"/>
      <c r="N5" s="32"/>
      <c r="O5" s="10"/>
    </row>
    <row r="6" spans="1:16" ht="30" customHeight="1" x14ac:dyDescent="0.25">
      <c r="A6" s="26" t="str">
        <f>'Current Condition and Goals'!$A$14</f>
        <v>3)</v>
      </c>
      <c r="B6" s="426"/>
      <c r="C6" s="26"/>
      <c r="D6" s="26"/>
      <c r="E6" s="26"/>
      <c r="F6" s="26"/>
      <c r="G6" s="26"/>
      <c r="H6" s="26"/>
      <c r="I6" s="26"/>
      <c r="J6" s="26"/>
      <c r="K6" s="26"/>
      <c r="L6" s="26"/>
      <c r="M6" s="26"/>
      <c r="N6" s="32"/>
      <c r="O6" s="10"/>
    </row>
    <row r="7" spans="1:16" ht="30" customHeight="1" x14ac:dyDescent="0.25">
      <c r="A7" s="26" t="str">
        <f>'Current Condition and Goals'!$A$15</f>
        <v>4)</v>
      </c>
      <c r="B7" s="426"/>
      <c r="C7" s="26"/>
      <c r="D7" s="26"/>
      <c r="E7" s="26"/>
      <c r="F7" s="26"/>
      <c r="G7" s="26"/>
      <c r="H7" s="26"/>
      <c r="I7" s="26"/>
      <c r="J7" s="26"/>
      <c r="K7" s="26"/>
      <c r="L7" s="26"/>
      <c r="M7" s="26"/>
      <c r="N7" s="32"/>
      <c r="O7" s="10"/>
    </row>
    <row r="8" spans="1:16" ht="30" customHeight="1" x14ac:dyDescent="0.25">
      <c r="A8" s="26" t="str">
        <f>'Current Condition and Goals'!$A$16</f>
        <v>5)</v>
      </c>
      <c r="B8" s="426"/>
      <c r="C8" s="26"/>
      <c r="D8" s="26"/>
      <c r="E8" s="26"/>
      <c r="F8" s="26"/>
      <c r="G8" s="26"/>
      <c r="H8" s="26"/>
      <c r="I8" s="26"/>
      <c r="J8" s="26"/>
      <c r="K8" s="26"/>
      <c r="L8" s="26"/>
      <c r="M8" s="26"/>
      <c r="N8" s="32"/>
      <c r="O8" s="10"/>
    </row>
    <row r="9" spans="1:16" ht="30" customHeight="1" x14ac:dyDescent="0.25">
      <c r="A9" s="26" t="str">
        <f>'Current Condition and Goals'!$A$17</f>
        <v>6)</v>
      </c>
      <c r="B9" s="426"/>
      <c r="C9" s="26"/>
      <c r="D9" s="26"/>
      <c r="E9" s="26"/>
      <c r="F9" s="26"/>
      <c r="G9" s="26"/>
      <c r="H9" s="26"/>
      <c r="I9" s="26"/>
      <c r="J9" s="26"/>
      <c r="K9" s="26"/>
      <c r="L9" s="26"/>
      <c r="M9" s="26"/>
      <c r="N9" s="32"/>
      <c r="O9" s="10"/>
    </row>
    <row r="10" spans="1:16" ht="30" customHeight="1" x14ac:dyDescent="0.25">
      <c r="A10" s="26" t="str">
        <f>'Current Condition and Goals'!$A$18</f>
        <v>7)</v>
      </c>
      <c r="B10" s="426"/>
      <c r="C10" s="26"/>
      <c r="D10" s="26"/>
      <c r="E10" s="26"/>
      <c r="F10" s="26"/>
      <c r="G10" s="26"/>
      <c r="H10" s="26"/>
      <c r="I10" s="26"/>
      <c r="J10" s="26"/>
      <c r="K10" s="26"/>
      <c r="L10" s="26"/>
      <c r="M10" s="26"/>
      <c r="N10" s="32"/>
      <c r="O10" s="10"/>
    </row>
    <row r="11" spans="1:16" ht="30" customHeight="1" x14ac:dyDescent="0.25">
      <c r="A11" s="26" t="str">
        <f>'Current Condition and Goals'!$A$19</f>
        <v>8)</v>
      </c>
      <c r="B11" s="426"/>
      <c r="C11" s="26"/>
      <c r="D11" s="26"/>
      <c r="E11" s="26"/>
      <c r="F11" s="26"/>
      <c r="G11" s="26"/>
      <c r="H11" s="26"/>
      <c r="I11" s="26"/>
      <c r="J11" s="26"/>
      <c r="K11" s="26"/>
      <c r="L11" s="26"/>
      <c r="M11" s="26"/>
      <c r="N11" s="32"/>
      <c r="O11" s="10"/>
    </row>
    <row r="12" spans="1:16" ht="30" customHeight="1" x14ac:dyDescent="0.25">
      <c r="A12" s="26" t="str">
        <f>'Current Condition and Goals'!$A$20</f>
        <v>9)</v>
      </c>
      <c r="B12" s="426"/>
      <c r="C12" s="26"/>
      <c r="D12" s="26"/>
      <c r="E12" s="26"/>
      <c r="F12" s="26"/>
      <c r="G12" s="26"/>
      <c r="H12" s="26"/>
      <c r="I12" s="26"/>
      <c r="J12" s="26"/>
      <c r="K12" s="26"/>
      <c r="L12" s="26"/>
      <c r="M12" s="26"/>
      <c r="N12" s="32"/>
      <c r="O12" s="10"/>
    </row>
    <row r="13" spans="1:16" ht="30" customHeight="1" x14ac:dyDescent="0.25">
      <c r="A13" s="26" t="str">
        <f>'Current Condition and Goals'!$A$21</f>
        <v>10)</v>
      </c>
      <c r="B13" s="426"/>
      <c r="C13" s="26"/>
      <c r="D13" s="26"/>
      <c r="E13" s="26"/>
      <c r="F13" s="26"/>
      <c r="G13" s="26"/>
      <c r="H13" s="26"/>
      <c r="I13" s="26"/>
      <c r="J13" s="26"/>
      <c r="K13" s="26"/>
      <c r="L13" s="26"/>
      <c r="M13" s="26"/>
      <c r="N13" s="32"/>
      <c r="O13" s="10"/>
    </row>
    <row r="14" spans="1:16" ht="30" customHeight="1" x14ac:dyDescent="0.25">
      <c r="A14" s="26"/>
      <c r="B14" s="426"/>
      <c r="C14" s="26"/>
      <c r="D14" s="26"/>
      <c r="E14" s="26"/>
      <c r="F14" s="26"/>
      <c r="G14" s="26"/>
      <c r="H14" s="26"/>
      <c r="I14" s="26"/>
      <c r="J14" s="26"/>
      <c r="K14" s="26"/>
      <c r="L14" s="26"/>
      <c r="M14" s="26"/>
      <c r="N14" s="32"/>
      <c r="O14" s="10"/>
    </row>
    <row r="15" spans="1:16" ht="30" customHeight="1" x14ac:dyDescent="0.25">
      <c r="A15" s="26"/>
      <c r="B15" s="426"/>
      <c r="C15" s="26"/>
      <c r="D15" s="26"/>
      <c r="E15" s="26"/>
      <c r="F15" s="26"/>
      <c r="G15" s="26"/>
      <c r="H15" s="26"/>
      <c r="I15" s="26"/>
      <c r="J15" s="26"/>
      <c r="K15" s="26"/>
      <c r="L15" s="26"/>
      <c r="M15" s="26"/>
      <c r="N15" s="32"/>
      <c r="O15" s="10"/>
    </row>
    <row r="16" spans="1:16" ht="30" customHeight="1" x14ac:dyDescent="0.25">
      <c r="A16" s="26"/>
      <c r="B16" s="426"/>
      <c r="C16" s="26"/>
      <c r="D16" s="26"/>
      <c r="E16" s="26"/>
      <c r="F16" s="26"/>
      <c r="G16" s="26"/>
      <c r="H16" s="26"/>
      <c r="I16" s="26"/>
      <c r="J16" s="26"/>
      <c r="K16" s="26"/>
      <c r="L16" s="26"/>
      <c r="M16" s="26"/>
      <c r="N16" s="32"/>
      <c r="O16" s="60"/>
    </row>
    <row r="17" spans="1:15" ht="30" customHeight="1" x14ac:dyDescent="0.25">
      <c r="A17" s="26"/>
      <c r="B17" s="426"/>
      <c r="C17" s="26"/>
      <c r="D17" s="26"/>
      <c r="E17" s="26"/>
      <c r="F17" s="26"/>
      <c r="G17" s="26"/>
      <c r="H17" s="26"/>
      <c r="I17" s="26"/>
      <c r="J17" s="26"/>
      <c r="K17" s="26"/>
      <c r="L17" s="26"/>
      <c r="M17" s="26"/>
      <c r="N17" s="32"/>
      <c r="O17" s="60"/>
    </row>
    <row r="18" spans="1:15" ht="30" customHeight="1" x14ac:dyDescent="0.25">
      <c r="A18" s="26"/>
      <c r="B18" s="426"/>
      <c r="C18" s="26"/>
      <c r="D18" s="26"/>
      <c r="E18" s="26"/>
      <c r="F18" s="26"/>
      <c r="G18" s="26"/>
      <c r="H18" s="26"/>
      <c r="I18" s="26"/>
      <c r="J18" s="26"/>
      <c r="K18" s="26"/>
      <c r="L18" s="26"/>
      <c r="M18" s="26"/>
      <c r="N18" s="32"/>
      <c r="O18" s="60"/>
    </row>
    <row r="19" spans="1:15" ht="30" customHeight="1" x14ac:dyDescent="0.25">
      <c r="A19" s="26"/>
      <c r="B19" s="426"/>
      <c r="C19" s="26"/>
      <c r="D19" s="26"/>
      <c r="E19" s="26"/>
      <c r="F19" s="26"/>
      <c r="G19" s="26"/>
      <c r="H19" s="26"/>
      <c r="I19" s="26"/>
      <c r="J19" s="26"/>
      <c r="K19" s="26"/>
      <c r="L19" s="26"/>
      <c r="M19" s="26"/>
      <c r="N19" s="32"/>
      <c r="O19" s="60"/>
    </row>
    <row r="20" spans="1:15" ht="30" customHeight="1" x14ac:dyDescent="0.25">
      <c r="A20" s="26"/>
      <c r="B20" s="426"/>
      <c r="C20" s="26"/>
      <c r="D20" s="26"/>
      <c r="E20" s="26"/>
      <c r="F20" s="26"/>
      <c r="G20" s="26"/>
      <c r="H20" s="26"/>
      <c r="I20" s="26"/>
      <c r="J20" s="26"/>
      <c r="K20" s="26"/>
      <c r="L20" s="26"/>
      <c r="M20" s="26"/>
      <c r="N20" s="32"/>
      <c r="O20" s="60"/>
    </row>
    <row r="21" spans="1:15" ht="30" customHeight="1" x14ac:dyDescent="0.25">
      <c r="A21" s="26"/>
      <c r="B21" s="426"/>
      <c r="C21" s="26"/>
      <c r="D21" s="26"/>
      <c r="E21" s="26"/>
      <c r="F21" s="26"/>
      <c r="G21" s="26"/>
      <c r="H21" s="26"/>
      <c r="I21" s="26"/>
      <c r="J21" s="26"/>
      <c r="K21" s="26"/>
      <c r="L21" s="26"/>
      <c r="M21" s="26"/>
      <c r="N21" s="32"/>
      <c r="O21" s="60"/>
    </row>
    <row r="22" spans="1:15" ht="30" customHeight="1" x14ac:dyDescent="0.25">
      <c r="A22" s="26"/>
      <c r="B22" s="426"/>
      <c r="C22" s="26"/>
      <c r="D22" s="26"/>
      <c r="E22" s="26"/>
      <c r="F22" s="26"/>
      <c r="G22" s="26"/>
      <c r="H22" s="26"/>
      <c r="I22" s="26"/>
      <c r="J22" s="26"/>
      <c r="K22" s="26"/>
      <c r="L22" s="26"/>
      <c r="M22" s="26"/>
      <c r="N22" s="32"/>
      <c r="O22" s="60"/>
    </row>
    <row r="23" spans="1:15" ht="30" customHeight="1" x14ac:dyDescent="0.25">
      <c r="A23" s="26"/>
      <c r="B23" s="426"/>
      <c r="C23" s="26"/>
      <c r="D23" s="26"/>
      <c r="E23" s="26"/>
      <c r="F23" s="26"/>
      <c r="G23" s="26"/>
      <c r="H23" s="26"/>
      <c r="I23" s="26"/>
      <c r="J23" s="26"/>
      <c r="K23" s="26"/>
      <c r="L23" s="26"/>
      <c r="M23" s="26"/>
      <c r="N23" s="32"/>
      <c r="O23" s="60"/>
    </row>
    <row r="24" spans="1:15" ht="30" customHeight="1" x14ac:dyDescent="0.25">
      <c r="A24" s="26"/>
      <c r="B24" s="426"/>
      <c r="C24" s="26"/>
      <c r="D24" s="26"/>
      <c r="E24" s="26"/>
      <c r="F24" s="26"/>
      <c r="G24" s="26"/>
      <c r="H24" s="26"/>
      <c r="I24" s="26"/>
      <c r="J24" s="26"/>
      <c r="K24" s="26"/>
      <c r="L24" s="26"/>
      <c r="M24" s="26"/>
      <c r="N24" s="32"/>
      <c r="O24" s="60"/>
    </row>
    <row r="25" spans="1:15" ht="30" customHeight="1" x14ac:dyDescent="0.25">
      <c r="A25" s="26"/>
      <c r="B25" s="426"/>
      <c r="C25" s="26"/>
      <c r="D25" s="26"/>
      <c r="E25" s="26"/>
      <c r="F25" s="26"/>
      <c r="G25" s="26"/>
      <c r="H25" s="26"/>
      <c r="I25" s="26"/>
      <c r="J25" s="26"/>
      <c r="K25" s="26"/>
      <c r="L25" s="26"/>
      <c r="M25" s="26"/>
      <c r="N25" s="32"/>
      <c r="O25" s="10"/>
    </row>
    <row r="26" spans="1:15" ht="30" customHeight="1" x14ac:dyDescent="0.25">
      <c r="A26" s="26"/>
      <c r="B26" s="426"/>
      <c r="C26" s="26"/>
      <c r="D26" s="26"/>
      <c r="E26" s="26"/>
      <c r="F26" s="26"/>
      <c r="G26" s="26"/>
      <c r="H26" s="26"/>
      <c r="I26" s="26"/>
      <c r="J26" s="26"/>
      <c r="K26" s="26"/>
      <c r="L26" s="26"/>
      <c r="M26" s="26"/>
      <c r="N26" s="32"/>
      <c r="O26" s="10"/>
    </row>
    <row r="27" spans="1:15" ht="30" customHeight="1" x14ac:dyDescent="0.25">
      <c r="A27" s="26"/>
      <c r="B27" s="426"/>
      <c r="C27" s="26"/>
      <c r="D27" s="26"/>
      <c r="E27" s="26"/>
      <c r="F27" s="26"/>
      <c r="G27" s="26"/>
      <c r="H27" s="26"/>
      <c r="I27" s="26"/>
      <c r="J27" s="26"/>
      <c r="K27" s="26"/>
      <c r="L27" s="26"/>
      <c r="M27" s="26"/>
      <c r="N27" s="32"/>
      <c r="O27" s="10"/>
    </row>
    <row r="28" spans="1:15" ht="30" customHeight="1" x14ac:dyDescent="0.25">
      <c r="A28" s="26"/>
      <c r="B28" s="426"/>
      <c r="C28" s="26"/>
      <c r="D28" s="26"/>
      <c r="E28" s="26"/>
      <c r="F28" s="26"/>
      <c r="G28" s="26"/>
      <c r="H28" s="26"/>
      <c r="I28" s="26"/>
      <c r="J28" s="26"/>
      <c r="K28" s="26"/>
      <c r="L28" s="26"/>
      <c r="M28" s="26"/>
      <c r="N28" s="32"/>
      <c r="O28" s="10"/>
    </row>
    <row r="29" spans="1:15" ht="30" customHeight="1" x14ac:dyDescent="0.25">
      <c r="A29" s="26"/>
      <c r="B29" s="426"/>
      <c r="C29" s="26"/>
      <c r="D29" s="26"/>
      <c r="E29" s="26"/>
      <c r="F29" s="26"/>
      <c r="G29" s="26"/>
      <c r="H29" s="26"/>
      <c r="I29" s="26"/>
      <c r="J29" s="26"/>
      <c r="K29" s="26"/>
      <c r="L29" s="26"/>
      <c r="M29" s="26"/>
      <c r="N29" s="32"/>
      <c r="O29" s="10"/>
    </row>
    <row r="30" spans="1:15" ht="30" customHeight="1" thickBot="1" x14ac:dyDescent="0.3">
      <c r="A30" s="61"/>
      <c r="B30" s="427"/>
      <c r="C30" s="61"/>
      <c r="D30" s="61"/>
      <c r="E30" s="61"/>
      <c r="F30" s="61"/>
      <c r="G30" s="61"/>
      <c r="H30" s="61"/>
      <c r="I30" s="61"/>
      <c r="J30" s="61"/>
      <c r="K30" s="61"/>
      <c r="L30" s="61"/>
      <c r="M30" s="61"/>
      <c r="N30" s="62"/>
      <c r="O30" s="10"/>
    </row>
  </sheetData>
  <mergeCells count="3">
    <mergeCell ref="B2:C2"/>
    <mergeCell ref="A1:N1"/>
    <mergeCell ref="F2:N2"/>
  </mergeCells>
  <printOptions horizontalCentered="1"/>
  <pageMargins left="0.19685039370078741" right="0.19685039370078741" top="0.78740157480314965" bottom="0.78740157480314965" header="0.11811023622047245" footer="0.11811023622047245"/>
  <pageSetup scale="55" orientation="landscape" r:id="rId1"/>
  <headerFooter>
    <oddHeader>&amp;L&amp;G</oddHeader>
    <oddFooter>&amp;C&amp;"-,Bold"&amp;9&amp;K742332www.DrRitamarie.com &amp;"-,Regular"&amp;K000000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pane ySplit="3" topLeftCell="A8" activePane="bottomLeft" state="frozen"/>
      <selection pane="bottomLeft" activeCell="A2" sqref="A1:D1048576"/>
    </sheetView>
  </sheetViews>
  <sheetFormatPr defaultColWidth="17.28515625" defaultRowHeight="15.75" customHeight="1" x14ac:dyDescent="0.2"/>
  <cols>
    <col min="1" max="1" width="20.140625" style="431" customWidth="1"/>
    <col min="2" max="2" width="34.85546875" style="431" customWidth="1"/>
    <col min="3" max="3" width="73.85546875" style="431" customWidth="1"/>
    <col min="4" max="4" width="35.42578125" style="431" customWidth="1"/>
    <col min="5" max="16384" width="17.28515625" style="5"/>
  </cols>
  <sheetData>
    <row r="1" spans="1:4" ht="29.25" customHeight="1" thickBot="1" x14ac:dyDescent="0.25">
      <c r="A1" s="505" t="s">
        <v>9</v>
      </c>
      <c r="B1" s="506"/>
      <c r="C1" s="506"/>
      <c r="D1" s="507"/>
    </row>
    <row r="2" spans="1:4" ht="33" customHeight="1" x14ac:dyDescent="0.2">
      <c r="A2" s="463" t="s">
        <v>0</v>
      </c>
      <c r="B2" s="464" t="str">
        <f>'Current Condition and Goals'!$B$2</f>
        <v>(enter client name)</v>
      </c>
      <c r="C2" s="465" t="s">
        <v>10</v>
      </c>
      <c r="D2" s="466" t="str">
        <f>'Current Condition and Goals'!$D$2</f>
        <v>(enter coach name)</v>
      </c>
    </row>
    <row r="3" spans="1:4" ht="27" customHeight="1" x14ac:dyDescent="0.35">
      <c r="A3" s="467" t="s">
        <v>108</v>
      </c>
      <c r="B3" s="468" t="s">
        <v>11</v>
      </c>
      <c r="C3" s="468" t="s">
        <v>12</v>
      </c>
      <c r="D3" s="469" t="s">
        <v>13</v>
      </c>
    </row>
    <row r="4" spans="1:4" ht="24.75" customHeight="1" x14ac:dyDescent="0.3">
      <c r="A4" s="470"/>
      <c r="B4" s="471"/>
      <c r="C4" s="472"/>
      <c r="D4" s="473"/>
    </row>
    <row r="5" spans="1:4" ht="24.75" customHeight="1" x14ac:dyDescent="0.25">
      <c r="A5" s="470"/>
      <c r="B5" s="471"/>
      <c r="C5" s="471"/>
      <c r="D5" s="473"/>
    </row>
    <row r="6" spans="1:4" ht="24.75" customHeight="1" x14ac:dyDescent="0.25">
      <c r="A6" s="470"/>
      <c r="B6" s="471"/>
      <c r="C6" s="471"/>
      <c r="D6" s="473"/>
    </row>
    <row r="7" spans="1:4" ht="24.75" customHeight="1" x14ac:dyDescent="0.25">
      <c r="A7" s="470"/>
      <c r="B7" s="471"/>
      <c r="C7" s="471"/>
      <c r="D7" s="473"/>
    </row>
    <row r="8" spans="1:4" ht="24.75" customHeight="1" x14ac:dyDescent="0.25">
      <c r="A8" s="470"/>
      <c r="B8" s="471"/>
      <c r="C8" s="471"/>
      <c r="D8" s="473"/>
    </row>
    <row r="9" spans="1:4" ht="24.75" customHeight="1" x14ac:dyDescent="0.25">
      <c r="A9" s="470"/>
      <c r="B9" s="471"/>
      <c r="C9" s="471"/>
      <c r="D9" s="473"/>
    </row>
    <row r="10" spans="1:4" ht="24.75" customHeight="1" x14ac:dyDescent="0.25">
      <c r="A10" s="470"/>
      <c r="B10" s="471"/>
      <c r="C10" s="471"/>
      <c r="D10" s="473"/>
    </row>
    <row r="11" spans="1:4" ht="24.75" customHeight="1" x14ac:dyDescent="0.25">
      <c r="A11" s="470"/>
      <c r="B11" s="471"/>
      <c r="C11" s="471"/>
      <c r="D11" s="473"/>
    </row>
    <row r="12" spans="1:4" ht="24.75" customHeight="1" x14ac:dyDescent="0.25">
      <c r="A12" s="470"/>
      <c r="B12" s="471"/>
      <c r="C12" s="471"/>
      <c r="D12" s="473"/>
    </row>
    <row r="13" spans="1:4" ht="24.75" customHeight="1" x14ac:dyDescent="0.25">
      <c r="A13" s="470"/>
      <c r="B13" s="471"/>
      <c r="C13" s="471"/>
      <c r="D13" s="473"/>
    </row>
    <row r="14" spans="1:4" ht="24.75" customHeight="1" x14ac:dyDescent="0.25">
      <c r="A14" s="470"/>
      <c r="B14" s="471"/>
      <c r="C14" s="471"/>
      <c r="D14" s="473"/>
    </row>
    <row r="15" spans="1:4" ht="24.75" customHeight="1" x14ac:dyDescent="0.25">
      <c r="A15" s="470"/>
      <c r="B15" s="471"/>
      <c r="C15" s="471"/>
      <c r="D15" s="473"/>
    </row>
    <row r="16" spans="1:4" ht="24.75" customHeight="1" x14ac:dyDescent="0.25">
      <c r="A16" s="470"/>
      <c r="B16" s="471"/>
      <c r="C16" s="471"/>
      <c r="D16" s="473"/>
    </row>
    <row r="17" spans="1:4" ht="24.75" customHeight="1" x14ac:dyDescent="0.25">
      <c r="A17" s="470"/>
      <c r="B17" s="471"/>
      <c r="C17" s="471"/>
      <c r="D17" s="473"/>
    </row>
    <row r="18" spans="1:4" ht="24.75" customHeight="1" x14ac:dyDescent="0.25">
      <c r="A18" s="470"/>
      <c r="B18" s="471"/>
      <c r="C18" s="471"/>
      <c r="D18" s="473"/>
    </row>
    <row r="19" spans="1:4" ht="24.75" customHeight="1" thickBot="1" x14ac:dyDescent="0.3">
      <c r="A19" s="474"/>
      <c r="B19" s="475"/>
      <c r="C19" s="475"/>
      <c r="D19" s="476"/>
    </row>
  </sheetData>
  <mergeCells count="1">
    <mergeCell ref="A1:D1"/>
  </mergeCells>
  <printOptions horizontalCentered="1"/>
  <pageMargins left="0.19685039370078741" right="0.19685039370078741" top="0.78740157480314965" bottom="0.78740157480314965" header="0.11811023622047245" footer="0.11811023622047245"/>
  <pageSetup orientation="landscape" horizontalDpi="0" verticalDpi="0"/>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28" zoomScaleNormal="100" workbookViewId="0">
      <selection activeCell="B44" sqref="B44"/>
    </sheetView>
  </sheetViews>
  <sheetFormatPr defaultColWidth="17.28515625" defaultRowHeight="15" customHeight="1" x14ac:dyDescent="0.2"/>
  <cols>
    <col min="1" max="1" width="35" style="356" customWidth="1"/>
    <col min="2" max="2" width="11.42578125" style="356" customWidth="1"/>
    <col min="3" max="3" width="10.42578125" style="356" customWidth="1"/>
    <col min="4" max="4" width="10.5703125" style="356" customWidth="1"/>
    <col min="5" max="5" width="11" style="356" customWidth="1"/>
    <col min="6" max="6" width="11.140625" style="356" customWidth="1"/>
    <col min="7" max="16384" width="17.28515625" style="356"/>
  </cols>
  <sheetData>
    <row r="1" spans="1:6" ht="29.25" customHeight="1" thickBot="1" x14ac:dyDescent="0.45">
      <c r="A1" s="513" t="s">
        <v>2670</v>
      </c>
      <c r="B1" s="514"/>
      <c r="C1" s="514"/>
      <c r="D1" s="514"/>
      <c r="E1" s="514"/>
      <c r="F1" s="515"/>
    </row>
    <row r="2" spans="1:6" ht="27" customHeight="1" x14ac:dyDescent="0.2">
      <c r="A2" s="370" t="s">
        <v>0</v>
      </c>
      <c r="B2" s="516" t="s">
        <v>2779</v>
      </c>
      <c r="C2" s="517"/>
      <c r="D2" s="517"/>
      <c r="E2" s="517"/>
      <c r="F2" s="518"/>
    </row>
    <row r="3" spans="1:6" ht="23.25" customHeight="1" x14ac:dyDescent="0.2">
      <c r="A3" s="369" t="s">
        <v>10</v>
      </c>
      <c r="B3" s="519" t="s">
        <v>2780</v>
      </c>
      <c r="C3" s="509"/>
      <c r="D3" s="509"/>
      <c r="E3" s="509"/>
      <c r="F3" s="510"/>
    </row>
    <row r="4" spans="1:6" ht="48" customHeight="1" x14ac:dyDescent="0.2">
      <c r="A4" s="520" t="s">
        <v>2723</v>
      </c>
      <c r="B4" s="509"/>
      <c r="C4" s="509"/>
      <c r="D4" s="509"/>
      <c r="E4" s="509"/>
      <c r="F4" s="510"/>
    </row>
    <row r="5" spans="1:6" ht="25.5" customHeight="1" x14ac:dyDescent="0.2">
      <c r="A5" s="368" t="s">
        <v>15</v>
      </c>
      <c r="B5" s="521" t="s">
        <v>16</v>
      </c>
      <c r="C5" s="509"/>
      <c r="D5" s="509"/>
      <c r="E5" s="509"/>
      <c r="F5" s="510"/>
    </row>
    <row r="6" spans="1:6" ht="34.5" customHeight="1" x14ac:dyDescent="0.2">
      <c r="A6" s="508" t="s">
        <v>2671</v>
      </c>
      <c r="B6" s="509"/>
      <c r="C6" s="509"/>
      <c r="D6" s="509"/>
      <c r="E6" s="509"/>
      <c r="F6" s="510"/>
    </row>
    <row r="7" spans="1:6" ht="22.5" customHeight="1" x14ac:dyDescent="0.2">
      <c r="A7" s="362" t="s">
        <v>17</v>
      </c>
      <c r="B7" s="430" t="s">
        <v>18</v>
      </c>
      <c r="C7" s="361" t="s">
        <v>18</v>
      </c>
      <c r="D7" s="361" t="s">
        <v>18</v>
      </c>
      <c r="E7" s="361" t="s">
        <v>18</v>
      </c>
      <c r="F7" s="360" t="s">
        <v>18</v>
      </c>
    </row>
    <row r="8" spans="1:6" ht="15.75" customHeight="1" x14ac:dyDescent="0.25">
      <c r="A8" s="359" t="s">
        <v>19</v>
      </c>
      <c r="B8" s="357"/>
      <c r="C8" s="357"/>
      <c r="D8" s="357"/>
      <c r="E8" s="357"/>
      <c r="F8" s="357"/>
    </row>
    <row r="9" spans="1:6" ht="15.75" customHeight="1" x14ac:dyDescent="0.25">
      <c r="A9" s="359" t="s">
        <v>20</v>
      </c>
      <c r="B9" s="357"/>
      <c r="C9" s="357"/>
      <c r="D9" s="357"/>
      <c r="E9" s="357"/>
      <c r="F9" s="357"/>
    </row>
    <row r="10" spans="1:6" ht="15.75" customHeight="1" x14ac:dyDescent="0.25">
      <c r="A10" s="359" t="s">
        <v>21</v>
      </c>
      <c r="B10" s="357"/>
      <c r="C10" s="357"/>
      <c r="D10" s="357"/>
      <c r="E10" s="357"/>
      <c r="F10" s="357"/>
    </row>
    <row r="11" spans="1:6" ht="15.75" customHeight="1" x14ac:dyDescent="0.25">
      <c r="A11" s="359" t="s">
        <v>22</v>
      </c>
      <c r="B11" s="357"/>
      <c r="C11" s="357"/>
      <c r="D11" s="357"/>
      <c r="E11" s="357"/>
      <c r="F11" s="357"/>
    </row>
    <row r="12" spans="1:6" ht="15.75" customHeight="1" x14ac:dyDescent="0.25">
      <c r="A12" s="359" t="s">
        <v>23</v>
      </c>
      <c r="B12" s="357"/>
      <c r="C12" s="357"/>
      <c r="D12" s="357"/>
      <c r="E12" s="357"/>
      <c r="F12" s="357"/>
    </row>
    <row r="13" spans="1:6" ht="15.75" customHeight="1" x14ac:dyDescent="0.25">
      <c r="A13" s="358" t="s">
        <v>24</v>
      </c>
      <c r="B13" s="357"/>
      <c r="C13" s="357"/>
      <c r="D13" s="357"/>
      <c r="E13" s="357"/>
      <c r="F13" s="357"/>
    </row>
    <row r="14" spans="1:6" ht="15.75" customHeight="1" x14ac:dyDescent="0.25">
      <c r="A14" s="358" t="s">
        <v>25</v>
      </c>
      <c r="B14" s="357"/>
      <c r="C14" s="357"/>
      <c r="D14" s="357"/>
      <c r="E14" s="357"/>
      <c r="F14" s="357"/>
    </row>
    <row r="15" spans="1:6" ht="15.75" customHeight="1" x14ac:dyDescent="0.25">
      <c r="A15" s="358" t="s">
        <v>26</v>
      </c>
      <c r="B15" s="357"/>
      <c r="C15" s="357"/>
      <c r="D15" s="357"/>
      <c r="E15" s="357"/>
      <c r="F15" s="357"/>
    </row>
    <row r="16" spans="1:6" ht="30" customHeight="1" x14ac:dyDescent="0.2">
      <c r="A16" s="508" t="s">
        <v>45</v>
      </c>
      <c r="B16" s="509"/>
      <c r="C16" s="509"/>
      <c r="D16" s="509"/>
      <c r="E16" s="509"/>
      <c r="F16" s="510"/>
    </row>
    <row r="17" spans="1:6" ht="22.5" customHeight="1" x14ac:dyDescent="0.2">
      <c r="A17" s="362" t="s">
        <v>28</v>
      </c>
      <c r="B17" s="361" t="s">
        <v>18</v>
      </c>
      <c r="C17" s="361" t="s">
        <v>18</v>
      </c>
      <c r="D17" s="361" t="s">
        <v>18</v>
      </c>
      <c r="E17" s="361" t="s">
        <v>18</v>
      </c>
      <c r="F17" s="361" t="s">
        <v>18</v>
      </c>
    </row>
    <row r="18" spans="1:6" ht="15.75" customHeight="1" x14ac:dyDescent="0.25">
      <c r="A18" s="358" t="s">
        <v>46</v>
      </c>
      <c r="B18" s="364"/>
      <c r="C18" s="363"/>
      <c r="D18" s="363"/>
      <c r="E18" s="363"/>
      <c r="F18" s="357"/>
    </row>
    <row r="19" spans="1:6" ht="15.75" customHeight="1" x14ac:dyDescent="0.25">
      <c r="A19" s="358" t="s">
        <v>47</v>
      </c>
      <c r="B19" s="364"/>
      <c r="C19" s="363"/>
      <c r="D19" s="363"/>
      <c r="E19" s="363"/>
      <c r="F19" s="357"/>
    </row>
    <row r="20" spans="1:6" ht="15.75" customHeight="1" x14ac:dyDescent="0.25">
      <c r="A20" s="358" t="s">
        <v>48</v>
      </c>
      <c r="B20" s="364"/>
      <c r="C20" s="363"/>
      <c r="D20" s="363"/>
      <c r="E20" s="363"/>
      <c r="F20" s="357"/>
    </row>
    <row r="21" spans="1:6" ht="15.75" customHeight="1" x14ac:dyDescent="0.25">
      <c r="A21" s="358" t="s">
        <v>49</v>
      </c>
      <c r="B21" s="364"/>
      <c r="C21" s="363"/>
      <c r="D21" s="363"/>
      <c r="E21" s="363"/>
      <c r="F21" s="357"/>
    </row>
    <row r="22" spans="1:6" ht="26.25" customHeight="1" x14ac:dyDescent="0.25">
      <c r="A22" s="358" t="s">
        <v>50</v>
      </c>
      <c r="B22" s="364"/>
      <c r="C22" s="363"/>
      <c r="D22" s="363"/>
      <c r="E22" s="363"/>
      <c r="F22" s="357"/>
    </row>
    <row r="23" spans="1:6" ht="26.25" customHeight="1" x14ac:dyDescent="0.25">
      <c r="A23" s="358" t="s">
        <v>51</v>
      </c>
      <c r="B23" s="364"/>
      <c r="C23" s="363"/>
      <c r="D23" s="363"/>
      <c r="E23" s="363"/>
      <c r="F23" s="357"/>
    </row>
    <row r="24" spans="1:6" ht="15.75" customHeight="1" x14ac:dyDescent="0.25">
      <c r="A24" s="358" t="s">
        <v>52</v>
      </c>
      <c r="B24" s="364"/>
      <c r="C24" s="363"/>
      <c r="D24" s="363"/>
      <c r="E24" s="363"/>
      <c r="F24" s="357"/>
    </row>
    <row r="25" spans="1:6" ht="15.75" customHeight="1" x14ac:dyDescent="0.25">
      <c r="A25" s="358" t="s">
        <v>53</v>
      </c>
      <c r="B25" s="364"/>
      <c r="C25" s="363"/>
      <c r="D25" s="363"/>
      <c r="E25" s="363"/>
      <c r="F25" s="357"/>
    </row>
    <row r="26" spans="1:6" ht="15.75" customHeight="1" x14ac:dyDescent="0.25">
      <c r="A26" s="358" t="s">
        <v>54</v>
      </c>
      <c r="B26" s="364"/>
      <c r="C26" s="363"/>
      <c r="D26" s="363"/>
      <c r="E26" s="363"/>
      <c r="F26" s="357"/>
    </row>
    <row r="27" spans="1:6" ht="15.75" customHeight="1" x14ac:dyDescent="0.25">
      <c r="A27" s="358" t="s">
        <v>55</v>
      </c>
      <c r="B27" s="364"/>
      <c r="C27" s="363"/>
      <c r="D27" s="363"/>
      <c r="E27" s="363"/>
      <c r="F27" s="357"/>
    </row>
    <row r="28" spans="1:6" ht="15.75" customHeight="1" x14ac:dyDescent="0.25">
      <c r="A28" s="359" t="s">
        <v>56</v>
      </c>
      <c r="B28" s="365"/>
      <c r="C28" s="363"/>
      <c r="D28" s="363"/>
      <c r="E28" s="363"/>
      <c r="F28" s="357"/>
    </row>
    <row r="29" spans="1:6" ht="15.75" customHeight="1" x14ac:dyDescent="0.25">
      <c r="A29" s="358" t="s">
        <v>57</v>
      </c>
      <c r="B29" s="364"/>
      <c r="C29" s="363"/>
      <c r="D29" s="363"/>
      <c r="E29" s="363"/>
      <c r="F29" s="357"/>
    </row>
    <row r="30" spans="1:6" ht="15.75" customHeight="1" x14ac:dyDescent="0.25">
      <c r="A30" s="358" t="s">
        <v>58</v>
      </c>
      <c r="B30" s="364"/>
      <c r="C30" s="363"/>
      <c r="D30" s="363"/>
      <c r="E30" s="363"/>
      <c r="F30" s="357"/>
    </row>
    <row r="31" spans="1:6" ht="26.25" customHeight="1" x14ac:dyDescent="0.2">
      <c r="A31" s="508" t="s">
        <v>59</v>
      </c>
      <c r="B31" s="509"/>
      <c r="C31" s="509"/>
      <c r="D31" s="509"/>
      <c r="E31" s="509"/>
      <c r="F31" s="510"/>
    </row>
    <row r="32" spans="1:6" ht="22.5" customHeight="1" x14ac:dyDescent="0.2">
      <c r="A32" s="362" t="s">
        <v>28</v>
      </c>
      <c r="B32" s="361" t="s">
        <v>18</v>
      </c>
      <c r="C32" s="361" t="s">
        <v>18</v>
      </c>
      <c r="D32" s="361" t="s">
        <v>18</v>
      </c>
      <c r="E32" s="361" t="s">
        <v>18</v>
      </c>
      <c r="F32" s="361" t="s">
        <v>18</v>
      </c>
    </row>
    <row r="33" spans="1:6" ht="15.75" customHeight="1" x14ac:dyDescent="0.25">
      <c r="A33" s="358" t="s">
        <v>60</v>
      </c>
      <c r="B33" s="357"/>
      <c r="C33" s="357"/>
      <c r="D33" s="357"/>
      <c r="E33" s="357"/>
      <c r="F33" s="357"/>
    </row>
    <row r="34" spans="1:6" ht="15.75" customHeight="1" x14ac:dyDescent="0.25">
      <c r="A34" s="358" t="s">
        <v>61</v>
      </c>
      <c r="B34" s="357"/>
      <c r="C34" s="357"/>
      <c r="D34" s="357"/>
      <c r="E34" s="357"/>
      <c r="F34" s="357"/>
    </row>
    <row r="35" spans="1:6" ht="15.75" customHeight="1" x14ac:dyDescent="0.25">
      <c r="A35" s="358" t="s">
        <v>62</v>
      </c>
      <c r="B35" s="357"/>
      <c r="C35" s="357"/>
      <c r="D35" s="357"/>
      <c r="E35" s="357"/>
      <c r="F35" s="357"/>
    </row>
    <row r="36" spans="1:6" ht="15.75" customHeight="1" x14ac:dyDescent="0.25">
      <c r="A36" s="358" t="s">
        <v>63</v>
      </c>
      <c r="B36" s="357"/>
      <c r="C36" s="357"/>
      <c r="D36" s="357"/>
      <c r="E36" s="357"/>
      <c r="F36" s="357"/>
    </row>
    <row r="37" spans="1:6" ht="15.75" customHeight="1" x14ac:dyDescent="0.25">
      <c r="A37" s="358" t="s">
        <v>64</v>
      </c>
      <c r="B37" s="357"/>
      <c r="C37" s="357"/>
      <c r="D37" s="357"/>
      <c r="E37" s="357"/>
      <c r="F37" s="357"/>
    </row>
    <row r="38" spans="1:6" ht="26.25" customHeight="1" x14ac:dyDescent="0.2">
      <c r="A38" s="508" t="s">
        <v>65</v>
      </c>
      <c r="B38" s="509"/>
      <c r="C38" s="509"/>
      <c r="D38" s="509"/>
      <c r="E38" s="509"/>
      <c r="F38" s="510"/>
    </row>
    <row r="39" spans="1:6" ht="22.5" customHeight="1" x14ac:dyDescent="0.2">
      <c r="A39" s="362" t="s">
        <v>28</v>
      </c>
      <c r="B39" s="361" t="s">
        <v>18</v>
      </c>
      <c r="C39" s="361" t="s">
        <v>18</v>
      </c>
      <c r="D39" s="361" t="s">
        <v>18</v>
      </c>
      <c r="E39" s="361" t="s">
        <v>18</v>
      </c>
      <c r="F39" s="361" t="s">
        <v>18</v>
      </c>
    </row>
    <row r="40" spans="1:6" ht="15.75" customHeight="1" x14ac:dyDescent="0.25">
      <c r="A40" s="358" t="s">
        <v>66</v>
      </c>
      <c r="B40" s="357"/>
      <c r="C40" s="357"/>
      <c r="D40" s="357"/>
      <c r="E40" s="357"/>
      <c r="F40" s="357"/>
    </row>
    <row r="41" spans="1:6" ht="15.75" customHeight="1" x14ac:dyDescent="0.25">
      <c r="A41" s="359" t="s">
        <v>67</v>
      </c>
      <c r="B41" s="357"/>
      <c r="C41" s="357"/>
      <c r="D41" s="357"/>
      <c r="E41" s="357"/>
      <c r="F41" s="357"/>
    </row>
    <row r="42" spans="1:6" ht="15.75" customHeight="1" x14ac:dyDescent="0.25">
      <c r="A42" s="358" t="s">
        <v>68</v>
      </c>
      <c r="B42" s="357"/>
      <c r="C42" s="357"/>
      <c r="D42" s="357"/>
      <c r="E42" s="357"/>
      <c r="F42" s="357"/>
    </row>
    <row r="43" spans="1:6" ht="24.75" customHeight="1" x14ac:dyDescent="0.2">
      <c r="A43" s="508" t="s">
        <v>69</v>
      </c>
      <c r="B43" s="509"/>
      <c r="C43" s="509"/>
      <c r="D43" s="509"/>
      <c r="E43" s="509"/>
      <c r="F43" s="510"/>
    </row>
    <row r="44" spans="1:6" ht="22.5" customHeight="1" x14ac:dyDescent="0.2">
      <c r="A44" s="362" t="s">
        <v>28</v>
      </c>
      <c r="B44" s="361" t="s">
        <v>18</v>
      </c>
      <c r="C44" s="361" t="s">
        <v>18</v>
      </c>
      <c r="D44" s="361" t="s">
        <v>18</v>
      </c>
      <c r="E44" s="361" t="s">
        <v>18</v>
      </c>
      <c r="F44" s="361" t="s">
        <v>18</v>
      </c>
    </row>
    <row r="45" spans="1:6" ht="15.75" customHeight="1" x14ac:dyDescent="0.25">
      <c r="A45" s="358" t="s">
        <v>70</v>
      </c>
      <c r="B45" s="357"/>
      <c r="C45" s="357"/>
      <c r="D45" s="357"/>
      <c r="E45" s="357"/>
      <c r="F45" s="357"/>
    </row>
    <row r="46" spans="1:6" ht="15.75" customHeight="1" x14ac:dyDescent="0.25">
      <c r="A46" s="358" t="s">
        <v>71</v>
      </c>
      <c r="B46" s="357"/>
      <c r="C46" s="357"/>
      <c r="D46" s="357"/>
      <c r="E46" s="357"/>
      <c r="F46" s="357"/>
    </row>
    <row r="47" spans="1:6" ht="15.75" customHeight="1" x14ac:dyDescent="0.25">
      <c r="A47" s="358" t="s">
        <v>72</v>
      </c>
      <c r="B47" s="357"/>
      <c r="C47" s="357"/>
      <c r="D47" s="357"/>
      <c r="E47" s="357"/>
      <c r="F47" s="357"/>
    </row>
    <row r="48" spans="1:6" ht="15.75" customHeight="1" x14ac:dyDescent="0.25">
      <c r="A48" s="358" t="s">
        <v>73</v>
      </c>
      <c r="B48" s="357"/>
      <c r="C48" s="357"/>
      <c r="D48" s="357"/>
      <c r="E48" s="357"/>
      <c r="F48" s="357"/>
    </row>
    <row r="49" spans="1:6" ht="15.75" customHeight="1" x14ac:dyDescent="0.25">
      <c r="A49" s="358" t="s">
        <v>74</v>
      </c>
      <c r="B49" s="357"/>
      <c r="C49" s="357"/>
      <c r="D49" s="357"/>
      <c r="E49" s="357"/>
      <c r="F49" s="357"/>
    </row>
    <row r="50" spans="1:6" ht="15.75" customHeight="1" x14ac:dyDescent="0.25">
      <c r="A50" s="358" t="s">
        <v>75</v>
      </c>
      <c r="B50" s="357"/>
      <c r="C50" s="357"/>
      <c r="D50" s="357"/>
      <c r="E50" s="357"/>
      <c r="F50" s="357"/>
    </row>
    <row r="51" spans="1:6" ht="15.75" customHeight="1" x14ac:dyDescent="0.25">
      <c r="A51" s="358" t="s">
        <v>76</v>
      </c>
      <c r="B51" s="357"/>
      <c r="C51" s="357"/>
      <c r="D51" s="357"/>
      <c r="E51" s="357"/>
      <c r="F51" s="357"/>
    </row>
    <row r="52" spans="1:6" ht="15.75" customHeight="1" x14ac:dyDescent="0.25">
      <c r="A52" s="358" t="s">
        <v>77</v>
      </c>
      <c r="B52" s="357"/>
      <c r="C52" s="357"/>
      <c r="D52" s="357"/>
      <c r="E52" s="357"/>
      <c r="F52" s="357"/>
    </row>
    <row r="53" spans="1:6" ht="15.75" customHeight="1" x14ac:dyDescent="0.25">
      <c r="A53" s="358" t="s">
        <v>78</v>
      </c>
      <c r="B53" s="357"/>
      <c r="C53" s="357"/>
      <c r="D53" s="357"/>
      <c r="E53" s="357"/>
      <c r="F53" s="357"/>
    </row>
    <row r="54" spans="1:6" ht="15.75" customHeight="1" x14ac:dyDescent="0.25">
      <c r="A54" s="358" t="s">
        <v>79</v>
      </c>
      <c r="B54" s="357"/>
      <c r="C54" s="357"/>
      <c r="D54" s="357"/>
      <c r="E54" s="357"/>
      <c r="F54" s="357"/>
    </row>
    <row r="55" spans="1:6" ht="15.75" customHeight="1" x14ac:dyDescent="0.25">
      <c r="A55" s="358" t="s">
        <v>80</v>
      </c>
      <c r="B55" s="357"/>
      <c r="C55" s="357"/>
      <c r="D55" s="357"/>
      <c r="E55" s="357"/>
      <c r="F55" s="357"/>
    </row>
    <row r="56" spans="1:6" ht="15.75" customHeight="1" x14ac:dyDescent="0.25">
      <c r="A56" s="358" t="s">
        <v>81</v>
      </c>
      <c r="B56" s="357"/>
      <c r="C56" s="357"/>
      <c r="D56" s="357"/>
      <c r="E56" s="357"/>
      <c r="F56" s="357"/>
    </row>
    <row r="57" spans="1:6" ht="15.75" customHeight="1" x14ac:dyDescent="0.25">
      <c r="A57" s="358" t="s">
        <v>82</v>
      </c>
      <c r="B57" s="357"/>
      <c r="C57" s="357"/>
      <c r="D57" s="357"/>
      <c r="E57" s="357"/>
      <c r="F57" s="357"/>
    </row>
    <row r="58" spans="1:6" ht="15.75" customHeight="1" x14ac:dyDescent="0.25">
      <c r="A58" s="358" t="s">
        <v>83</v>
      </c>
      <c r="B58" s="357"/>
      <c r="C58" s="357"/>
      <c r="D58" s="357"/>
      <c r="E58" s="357"/>
      <c r="F58" s="357"/>
    </row>
    <row r="59" spans="1:6" ht="26.25" customHeight="1" x14ac:dyDescent="0.2">
      <c r="A59" s="508" t="s">
        <v>84</v>
      </c>
      <c r="B59" s="509"/>
      <c r="C59" s="509"/>
      <c r="D59" s="509"/>
      <c r="E59" s="509"/>
      <c r="F59" s="510"/>
    </row>
    <row r="60" spans="1:6" ht="22.5" customHeight="1" x14ac:dyDescent="0.2">
      <c r="A60" s="362" t="s">
        <v>28</v>
      </c>
      <c r="B60" s="361" t="s">
        <v>18</v>
      </c>
      <c r="C60" s="361" t="s">
        <v>18</v>
      </c>
      <c r="D60" s="361" t="s">
        <v>18</v>
      </c>
      <c r="E60" s="361" t="s">
        <v>18</v>
      </c>
      <c r="F60" s="361" t="s">
        <v>18</v>
      </c>
    </row>
    <row r="61" spans="1:6" ht="15.75" customHeight="1" x14ac:dyDescent="0.25">
      <c r="A61" s="358" t="s">
        <v>85</v>
      </c>
      <c r="B61" s="357"/>
      <c r="C61" s="357"/>
      <c r="D61" s="357"/>
      <c r="E61" s="357"/>
      <c r="F61" s="357"/>
    </row>
    <row r="62" spans="1:6" ht="15.75" customHeight="1" x14ac:dyDescent="0.25">
      <c r="A62" s="359" t="s">
        <v>86</v>
      </c>
      <c r="B62" s="357"/>
      <c r="C62" s="357"/>
      <c r="D62" s="357"/>
      <c r="E62" s="357"/>
      <c r="F62" s="357"/>
    </row>
    <row r="63" spans="1:6" ht="15.75" customHeight="1" x14ac:dyDescent="0.25">
      <c r="A63" s="359" t="s">
        <v>87</v>
      </c>
      <c r="B63" s="357"/>
      <c r="C63" s="357"/>
      <c r="D63" s="357"/>
      <c r="E63" s="357"/>
      <c r="F63" s="357"/>
    </row>
    <row r="64" spans="1:6" ht="15.75" customHeight="1" x14ac:dyDescent="0.25">
      <c r="A64" s="359" t="s">
        <v>88</v>
      </c>
      <c r="B64" s="357"/>
      <c r="C64" s="357"/>
      <c r="D64" s="357"/>
      <c r="E64" s="357"/>
      <c r="F64" s="357"/>
    </row>
    <row r="65" spans="1:6" ht="15.75" customHeight="1" x14ac:dyDescent="0.25">
      <c r="A65" s="358" t="s">
        <v>89</v>
      </c>
      <c r="B65" s="357"/>
      <c r="C65" s="357"/>
      <c r="D65" s="357"/>
      <c r="E65" s="357"/>
      <c r="F65" s="357"/>
    </row>
    <row r="66" spans="1:6" ht="15.75" customHeight="1" x14ac:dyDescent="0.25">
      <c r="A66" s="358" t="s">
        <v>90</v>
      </c>
      <c r="B66" s="357"/>
      <c r="C66" s="357"/>
      <c r="D66" s="357"/>
      <c r="E66" s="357"/>
      <c r="F66" s="357"/>
    </row>
    <row r="67" spans="1:6" ht="15.75" customHeight="1" x14ac:dyDescent="0.25">
      <c r="A67" s="358" t="s">
        <v>91</v>
      </c>
      <c r="B67" s="357"/>
      <c r="C67" s="357"/>
      <c r="D67" s="357"/>
      <c r="E67" s="357"/>
      <c r="F67" s="357"/>
    </row>
    <row r="68" spans="1:6" ht="15.75" customHeight="1" x14ac:dyDescent="0.25">
      <c r="A68" s="358" t="s">
        <v>92</v>
      </c>
      <c r="B68" s="357"/>
      <c r="C68" s="357"/>
      <c r="D68" s="357"/>
      <c r="E68" s="357"/>
      <c r="F68" s="357"/>
    </row>
    <row r="69" spans="1:6" ht="15.75" customHeight="1" x14ac:dyDescent="0.25">
      <c r="A69" s="358" t="s">
        <v>93</v>
      </c>
      <c r="B69" s="357"/>
      <c r="C69" s="357"/>
      <c r="D69" s="357"/>
      <c r="E69" s="357"/>
      <c r="F69" s="357"/>
    </row>
    <row r="70" spans="1:6" ht="15.75" customHeight="1" x14ac:dyDescent="0.25">
      <c r="A70" s="358" t="s">
        <v>94</v>
      </c>
      <c r="B70" s="357"/>
      <c r="C70" s="357"/>
      <c r="D70" s="357"/>
      <c r="E70" s="357"/>
      <c r="F70" s="357"/>
    </row>
    <row r="71" spans="1:6" ht="33" customHeight="1" x14ac:dyDescent="0.2">
      <c r="A71" s="508" t="s">
        <v>27</v>
      </c>
      <c r="B71" s="509"/>
      <c r="C71" s="509"/>
      <c r="D71" s="509"/>
      <c r="E71" s="509"/>
      <c r="F71" s="510"/>
    </row>
    <row r="72" spans="1:6" ht="22.5" customHeight="1" x14ac:dyDescent="0.2">
      <c r="A72" s="362" t="s">
        <v>28</v>
      </c>
      <c r="B72" s="361" t="s">
        <v>18</v>
      </c>
      <c r="C72" s="361" t="s">
        <v>18</v>
      </c>
      <c r="D72" s="361" t="s">
        <v>18</v>
      </c>
      <c r="E72" s="361" t="s">
        <v>18</v>
      </c>
      <c r="F72" s="361" t="s">
        <v>18</v>
      </c>
    </row>
    <row r="73" spans="1:6" ht="15.75" customHeight="1" x14ac:dyDescent="0.25">
      <c r="A73" s="367" t="s">
        <v>29</v>
      </c>
      <c r="B73" s="357"/>
      <c r="C73" s="357"/>
      <c r="D73" s="357"/>
      <c r="E73" s="357"/>
      <c r="F73" s="357"/>
    </row>
    <row r="74" spans="1:6" ht="15.75" customHeight="1" x14ac:dyDescent="0.25">
      <c r="A74" s="367" t="s">
        <v>30</v>
      </c>
      <c r="B74" s="357"/>
      <c r="C74" s="357"/>
      <c r="D74" s="357"/>
      <c r="E74" s="357"/>
      <c r="F74" s="357"/>
    </row>
    <row r="75" spans="1:6" ht="15.75" customHeight="1" x14ac:dyDescent="0.25">
      <c r="A75" s="367" t="s">
        <v>31</v>
      </c>
      <c r="B75" s="357"/>
      <c r="C75" s="357"/>
      <c r="D75" s="357"/>
      <c r="E75" s="357"/>
      <c r="F75" s="357"/>
    </row>
    <row r="76" spans="1:6" ht="15.75" customHeight="1" x14ac:dyDescent="0.25">
      <c r="A76" s="367" t="s">
        <v>32</v>
      </c>
      <c r="B76" s="357"/>
      <c r="C76" s="357"/>
      <c r="D76" s="357"/>
      <c r="E76" s="357"/>
      <c r="F76" s="357"/>
    </row>
    <row r="77" spans="1:6" ht="15.75" customHeight="1" x14ac:dyDescent="0.25">
      <c r="A77" s="367" t="s">
        <v>33</v>
      </c>
      <c r="B77" s="357"/>
      <c r="C77" s="357"/>
      <c r="D77" s="357"/>
      <c r="E77" s="357"/>
      <c r="F77" s="357"/>
    </row>
    <row r="78" spans="1:6" ht="15.75" customHeight="1" x14ac:dyDescent="0.25">
      <c r="A78" s="367" t="s">
        <v>34</v>
      </c>
      <c r="B78" s="357"/>
      <c r="C78" s="357"/>
      <c r="D78" s="357"/>
      <c r="E78" s="357"/>
      <c r="F78" s="357"/>
    </row>
    <row r="79" spans="1:6" ht="15.75" customHeight="1" x14ac:dyDescent="0.25">
      <c r="A79" s="367" t="s">
        <v>35</v>
      </c>
      <c r="B79" s="357"/>
      <c r="C79" s="357"/>
      <c r="D79" s="357"/>
      <c r="E79" s="357"/>
      <c r="F79" s="357"/>
    </row>
    <row r="80" spans="1:6" ht="15.75" customHeight="1" x14ac:dyDescent="0.25">
      <c r="A80" s="367" t="s">
        <v>36</v>
      </c>
      <c r="B80" s="357"/>
      <c r="C80" s="357"/>
      <c r="D80" s="357"/>
      <c r="E80" s="357"/>
      <c r="F80" s="357"/>
    </row>
    <row r="81" spans="1:6" ht="15.75" customHeight="1" x14ac:dyDescent="0.25">
      <c r="A81" s="367" t="s">
        <v>37</v>
      </c>
      <c r="B81" s="357"/>
      <c r="C81" s="357"/>
      <c r="D81" s="357"/>
      <c r="E81" s="357"/>
      <c r="F81" s="357"/>
    </row>
    <row r="82" spans="1:6" ht="15.75" customHeight="1" x14ac:dyDescent="0.25">
      <c r="A82" s="367" t="s">
        <v>38</v>
      </c>
      <c r="B82" s="357"/>
      <c r="C82" s="357"/>
      <c r="D82" s="357"/>
      <c r="E82" s="357"/>
      <c r="F82" s="357"/>
    </row>
    <row r="83" spans="1:6" ht="15.75" customHeight="1" x14ac:dyDescent="0.25">
      <c r="A83" s="367" t="s">
        <v>39</v>
      </c>
      <c r="B83" s="357"/>
      <c r="C83" s="357"/>
      <c r="D83" s="357"/>
      <c r="E83" s="357"/>
      <c r="F83" s="357"/>
    </row>
    <row r="84" spans="1:6" ht="15.75" customHeight="1" x14ac:dyDescent="0.25">
      <c r="A84" s="367" t="s">
        <v>40</v>
      </c>
      <c r="B84" s="357"/>
      <c r="C84" s="357"/>
      <c r="D84" s="357"/>
      <c r="E84" s="357"/>
      <c r="F84" s="357"/>
    </row>
    <row r="85" spans="1:6" ht="15.75" customHeight="1" x14ac:dyDescent="0.25">
      <c r="A85" s="367" t="s">
        <v>41</v>
      </c>
      <c r="B85" s="357"/>
      <c r="C85" s="357"/>
      <c r="D85" s="357"/>
      <c r="E85" s="357"/>
      <c r="F85" s="357"/>
    </row>
    <row r="86" spans="1:6" ht="15.75" customHeight="1" x14ac:dyDescent="0.25">
      <c r="A86" s="367" t="s">
        <v>42</v>
      </c>
      <c r="B86" s="357"/>
      <c r="C86" s="357"/>
      <c r="D86" s="357"/>
      <c r="E86" s="357"/>
      <c r="F86" s="357"/>
    </row>
    <row r="87" spans="1:6" ht="15.75" customHeight="1" x14ac:dyDescent="0.25">
      <c r="A87" s="367" t="s">
        <v>43</v>
      </c>
      <c r="B87" s="357"/>
      <c r="C87" s="357"/>
      <c r="D87" s="357"/>
      <c r="E87" s="357"/>
      <c r="F87" s="357"/>
    </row>
    <row r="88" spans="1:6" ht="35.25" customHeight="1" x14ac:dyDescent="0.25">
      <c r="A88" s="366" t="s">
        <v>44</v>
      </c>
      <c r="B88" s="364"/>
      <c r="C88" s="363"/>
      <c r="D88" s="363"/>
      <c r="E88" s="363"/>
      <c r="F88" s="357"/>
    </row>
    <row r="89" spans="1:6" ht="119.25" customHeight="1" thickBot="1" x14ac:dyDescent="0.25">
      <c r="A89" s="511" t="s">
        <v>2722</v>
      </c>
      <c r="B89" s="512"/>
      <c r="C89" s="512"/>
      <c r="D89" s="512"/>
      <c r="E89" s="512"/>
      <c r="F89" s="512"/>
    </row>
  </sheetData>
  <mergeCells count="13">
    <mergeCell ref="A1:F1"/>
    <mergeCell ref="B2:F2"/>
    <mergeCell ref="B3:F3"/>
    <mergeCell ref="A4:F4"/>
    <mergeCell ref="B5:F5"/>
    <mergeCell ref="A6:F6"/>
    <mergeCell ref="A89:F89"/>
    <mergeCell ref="A71:F71"/>
    <mergeCell ref="A16:F16"/>
    <mergeCell ref="A31:F31"/>
    <mergeCell ref="A38:F38"/>
    <mergeCell ref="A43:F43"/>
    <mergeCell ref="A59:F59"/>
  </mergeCells>
  <conditionalFormatting sqref="B18:F30">
    <cfRule type="cellIs" dxfId="1379" priority="31" operator="greaterThan">
      <formula>50</formula>
    </cfRule>
    <cfRule type="cellIs" dxfId="1378" priority="32" operator="between">
      <formula>36</formula>
      <formula>50</formula>
    </cfRule>
    <cfRule type="cellIs" dxfId="1377" priority="33" operator="between">
      <formula>21</formula>
      <formula>35</formula>
    </cfRule>
    <cfRule type="cellIs" dxfId="1376" priority="34" operator="between">
      <formula>11</formula>
      <formula>20</formula>
    </cfRule>
    <cfRule type="cellIs" dxfId="1375" priority="35" operator="between">
      <formula>0</formula>
      <formula>10</formula>
    </cfRule>
  </conditionalFormatting>
  <conditionalFormatting sqref="B8:F15">
    <cfRule type="cellIs" dxfId="1374" priority="26" operator="greaterThan">
      <formula>50</formula>
    </cfRule>
    <cfRule type="cellIs" dxfId="1373" priority="27" operator="between">
      <formula>36</formula>
      <formula>50</formula>
    </cfRule>
    <cfRule type="cellIs" dxfId="1372" priority="28" operator="between">
      <formula>21</formula>
      <formula>35</formula>
    </cfRule>
    <cfRule type="cellIs" dxfId="1371" priority="29" operator="between">
      <formula>11</formula>
      <formula>20</formula>
    </cfRule>
    <cfRule type="cellIs" dxfId="1370" priority="30" operator="between">
      <formula>0</formula>
      <formula>10</formula>
    </cfRule>
  </conditionalFormatting>
  <conditionalFormatting sqref="B73:F87">
    <cfRule type="cellIs" dxfId="1369" priority="21" operator="greaterThan">
      <formula>50</formula>
    </cfRule>
    <cfRule type="cellIs" dxfId="1368" priority="22" operator="between">
      <formula>36</formula>
      <formula>50</formula>
    </cfRule>
    <cfRule type="cellIs" dxfId="1367" priority="23" operator="between">
      <formula>21</formula>
      <formula>35</formula>
    </cfRule>
    <cfRule type="cellIs" dxfId="1366" priority="24" operator="between">
      <formula>11</formula>
      <formula>20</formula>
    </cfRule>
    <cfRule type="cellIs" dxfId="1365" priority="25" operator="between">
      <formula>0</formula>
      <formula>10</formula>
    </cfRule>
  </conditionalFormatting>
  <conditionalFormatting sqref="B33:F37">
    <cfRule type="cellIs" dxfId="1364" priority="16" operator="greaterThan">
      <formula>50</formula>
    </cfRule>
    <cfRule type="cellIs" dxfId="1363" priority="17" operator="between">
      <formula>36</formula>
      <formula>50</formula>
    </cfRule>
    <cfRule type="cellIs" dxfId="1362" priority="18" operator="between">
      <formula>21</formula>
      <formula>35</formula>
    </cfRule>
    <cfRule type="cellIs" dxfId="1361" priority="19" operator="between">
      <formula>11</formula>
      <formula>20</formula>
    </cfRule>
    <cfRule type="cellIs" dxfId="1360" priority="20" operator="between">
      <formula>0</formula>
      <formula>10</formula>
    </cfRule>
  </conditionalFormatting>
  <conditionalFormatting sqref="B40:F42">
    <cfRule type="cellIs" dxfId="1359" priority="11" operator="greaterThan">
      <formula>50</formula>
    </cfRule>
    <cfRule type="cellIs" dxfId="1358" priority="12" operator="between">
      <formula>36</formula>
      <formula>50</formula>
    </cfRule>
    <cfRule type="cellIs" dxfId="1357" priority="13" operator="between">
      <formula>21</formula>
      <formula>35</formula>
    </cfRule>
    <cfRule type="cellIs" dxfId="1356" priority="14" operator="between">
      <formula>11</formula>
      <formula>20</formula>
    </cfRule>
    <cfRule type="cellIs" dxfId="1355" priority="15" operator="between">
      <formula>0</formula>
      <formula>10</formula>
    </cfRule>
  </conditionalFormatting>
  <conditionalFormatting sqref="B45:F58">
    <cfRule type="cellIs" dxfId="1354" priority="6" operator="greaterThan">
      <formula>50</formula>
    </cfRule>
    <cfRule type="cellIs" dxfId="1353" priority="7" operator="between">
      <formula>36</formula>
      <formula>50</formula>
    </cfRule>
    <cfRule type="cellIs" dxfId="1352" priority="8" operator="between">
      <formula>21</formula>
      <formula>35</formula>
    </cfRule>
    <cfRule type="cellIs" dxfId="1351" priority="9" operator="between">
      <formula>11</formula>
      <formula>20</formula>
    </cfRule>
    <cfRule type="cellIs" dxfId="1350" priority="10" operator="between">
      <formula>0</formula>
      <formula>10</formula>
    </cfRule>
  </conditionalFormatting>
  <conditionalFormatting sqref="B61:F70">
    <cfRule type="cellIs" dxfId="1349" priority="1" operator="greaterThan">
      <formula>50</formula>
    </cfRule>
    <cfRule type="cellIs" dxfId="1348" priority="2" operator="between">
      <formula>36</formula>
      <formula>50</formula>
    </cfRule>
    <cfRule type="cellIs" dxfId="1347" priority="3" operator="between">
      <formula>21</formula>
      <formula>35</formula>
    </cfRule>
    <cfRule type="cellIs" dxfId="1346" priority="4" operator="between">
      <formula>11</formula>
      <formula>20</formula>
    </cfRule>
    <cfRule type="cellIs" dxfId="1345" priority="5" operator="between">
      <formula>0</formula>
      <formula>10</formula>
    </cfRule>
  </conditionalFormatting>
  <printOptions horizontalCentered="1"/>
  <pageMargins left="0.19685039370078741" right="0.19685039370078741" top="0.78740157480314965" bottom="0.78740157480314965" header="0.11811023622047245" footer="0.11811023622047245"/>
  <pageSetup orientation="portrait" horizontalDpi="0" verticalDpi="0" r:id="rId1"/>
  <headerFooter>
    <oddHeader>&amp;L&amp;G</oddHeader>
    <oddFooter>&amp;C&amp;"Arial,Bold"&amp;K742332www.DrRitamarie.com &amp;"Arial,Regular"&amp;K000000
 © Dr. Ritamarie Loscalzo, MS, DC, CCN, DACBN, Institute of Nutritional Endocrinology (INE)
Page &amp;P of &amp;N</oddFooter>
  </headerFooter>
  <rowBreaks count="2" manualBreakCount="2">
    <brk id="15" max="5" man="1"/>
    <brk id="42"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75" zoomScaleNormal="75" zoomScalePageLayoutView="75" workbookViewId="0">
      <pane ySplit="4" topLeftCell="A5" activePane="bottomLeft" state="frozen"/>
      <selection pane="bottomLeft" activeCell="J11" sqref="J11"/>
    </sheetView>
  </sheetViews>
  <sheetFormatPr defaultColWidth="17.28515625" defaultRowHeight="15.75" customHeight="1" x14ac:dyDescent="0.2"/>
  <cols>
    <col min="1" max="1" width="30.28515625" style="251" customWidth="1"/>
    <col min="2" max="2" width="30.85546875" style="251" customWidth="1"/>
    <col min="3" max="3" width="20.85546875" style="251" customWidth="1"/>
    <col min="4" max="4" width="18.42578125" style="251" customWidth="1"/>
    <col min="5" max="5" width="22.42578125" style="251" customWidth="1"/>
    <col min="6" max="6" width="11.140625" style="251" customWidth="1"/>
    <col min="7" max="7" width="12" style="251" customWidth="1"/>
    <col min="8" max="8" width="37" style="251" customWidth="1"/>
    <col min="9" max="9" width="48.42578125" style="251" customWidth="1"/>
    <col min="10" max="10" width="12.85546875" style="5" customWidth="1"/>
    <col min="11" max="16384" width="17.28515625" style="5"/>
  </cols>
  <sheetData>
    <row r="1" spans="1:11" ht="33.75" customHeight="1" thickBot="1" x14ac:dyDescent="0.4">
      <c r="A1" s="522" t="s">
        <v>2680</v>
      </c>
      <c r="B1" s="523"/>
      <c r="C1" s="523"/>
      <c r="D1" s="523"/>
      <c r="E1" s="523"/>
      <c r="F1" s="523"/>
      <c r="G1" s="523"/>
      <c r="H1" s="523"/>
      <c r="I1" s="524"/>
      <c r="J1" s="35"/>
    </row>
    <row r="2" spans="1:11" ht="33" customHeight="1" x14ac:dyDescent="0.3">
      <c r="A2" s="54" t="s">
        <v>0</v>
      </c>
      <c r="B2" s="525" t="str">
        <f>'Current Condition and Goals'!$B$2</f>
        <v>(enter client name)</v>
      </c>
      <c r="C2" s="526"/>
      <c r="D2" s="526"/>
      <c r="E2" s="530" t="s">
        <v>10</v>
      </c>
      <c r="F2" s="531"/>
      <c r="G2" s="525" t="str">
        <f>'Current Condition and Goals'!$D$2</f>
        <v>(enter coach name)</v>
      </c>
      <c r="H2" s="525"/>
      <c r="I2" s="532"/>
      <c r="K2" s="35"/>
    </row>
    <row r="3" spans="1:11" ht="33" customHeight="1" x14ac:dyDescent="0.3">
      <c r="A3" s="527" t="s">
        <v>95</v>
      </c>
      <c r="B3" s="528"/>
      <c r="C3" s="528"/>
      <c r="D3" s="528"/>
      <c r="E3" s="528"/>
      <c r="F3" s="528"/>
      <c r="G3" s="528"/>
      <c r="H3" s="528"/>
      <c r="I3" s="529"/>
      <c r="J3" s="35"/>
    </row>
    <row r="4" spans="1:11" ht="77.25" customHeight="1" x14ac:dyDescent="0.2">
      <c r="A4" s="29" t="s">
        <v>96</v>
      </c>
      <c r="B4" s="24" t="s">
        <v>97</v>
      </c>
      <c r="C4" s="51" t="s">
        <v>2672</v>
      </c>
      <c r="D4" s="24" t="s">
        <v>2673</v>
      </c>
      <c r="E4" s="51" t="s">
        <v>98</v>
      </c>
      <c r="F4" s="51" t="s">
        <v>99</v>
      </c>
      <c r="G4" s="51" t="s">
        <v>100</v>
      </c>
      <c r="H4" s="51" t="s">
        <v>2674</v>
      </c>
      <c r="I4" s="52" t="s">
        <v>2675</v>
      </c>
      <c r="J4" s="36"/>
    </row>
    <row r="5" spans="1:11" ht="34.5" customHeight="1" x14ac:dyDescent="0.2">
      <c r="A5" s="44"/>
      <c r="B5" s="40"/>
      <c r="C5" s="41"/>
      <c r="D5" s="42"/>
      <c r="E5" s="41"/>
      <c r="F5" s="41"/>
      <c r="G5" s="39"/>
      <c r="H5" s="42"/>
      <c r="I5" s="45"/>
      <c r="J5" s="37"/>
    </row>
    <row r="6" spans="1:11" ht="34.5" customHeight="1" x14ac:dyDescent="0.2">
      <c r="A6" s="44"/>
      <c r="B6" s="40"/>
      <c r="C6" s="41"/>
      <c r="D6" s="42"/>
      <c r="E6" s="41"/>
      <c r="F6" s="41"/>
      <c r="G6" s="39"/>
      <c r="H6" s="41"/>
      <c r="I6" s="46"/>
      <c r="J6" s="37"/>
    </row>
    <row r="7" spans="1:11" ht="34.5" customHeight="1" x14ac:dyDescent="0.2">
      <c r="A7" s="44"/>
      <c r="B7" s="40"/>
      <c r="C7" s="41"/>
      <c r="D7" s="42"/>
      <c r="E7" s="41"/>
      <c r="F7" s="41"/>
      <c r="G7" s="39"/>
      <c r="H7" s="41"/>
      <c r="I7" s="46"/>
      <c r="J7" s="37"/>
    </row>
    <row r="8" spans="1:11" ht="34.5" customHeight="1" x14ac:dyDescent="0.2">
      <c r="A8" s="44"/>
      <c r="B8" s="40"/>
      <c r="C8" s="41"/>
      <c r="D8" s="42"/>
      <c r="E8" s="41"/>
      <c r="F8" s="41"/>
      <c r="G8" s="39"/>
      <c r="H8" s="41"/>
      <c r="I8" s="46"/>
      <c r="J8" s="37"/>
    </row>
    <row r="9" spans="1:11" ht="34.5" customHeight="1" x14ac:dyDescent="0.2">
      <c r="A9" s="44"/>
      <c r="B9" s="40"/>
      <c r="C9" s="41"/>
      <c r="D9" s="42"/>
      <c r="E9" s="41"/>
      <c r="F9" s="41"/>
      <c r="G9" s="39"/>
      <c r="H9" s="41"/>
      <c r="I9" s="46"/>
      <c r="J9" s="37"/>
    </row>
    <row r="10" spans="1:11" ht="34.5" customHeight="1" x14ac:dyDescent="0.2">
      <c r="A10" s="44"/>
      <c r="B10" s="43"/>
      <c r="C10" s="41"/>
      <c r="D10" s="42"/>
      <c r="E10" s="41"/>
      <c r="F10" s="41"/>
      <c r="G10" s="39"/>
      <c r="H10" s="41"/>
      <c r="I10" s="46"/>
      <c r="J10" s="37"/>
    </row>
    <row r="11" spans="1:11" ht="34.5" customHeight="1" x14ac:dyDescent="0.2">
      <c r="A11" s="44"/>
      <c r="B11" s="40"/>
      <c r="C11" s="41"/>
      <c r="D11" s="42"/>
      <c r="E11" s="41"/>
      <c r="F11" s="41"/>
      <c r="G11" s="39"/>
      <c r="H11" s="41"/>
      <c r="I11" s="46"/>
      <c r="J11" s="37"/>
    </row>
    <row r="12" spans="1:11" ht="34.5" customHeight="1" x14ac:dyDescent="0.2">
      <c r="A12" s="44"/>
      <c r="B12" s="40"/>
      <c r="C12" s="41"/>
      <c r="D12" s="42"/>
      <c r="E12" s="41"/>
      <c r="F12" s="41"/>
      <c r="G12" s="39"/>
      <c r="H12" s="41"/>
      <c r="I12" s="46"/>
      <c r="J12" s="37"/>
    </row>
    <row r="13" spans="1:11" ht="34.5" customHeight="1" x14ac:dyDescent="0.2">
      <c r="A13" s="44"/>
      <c r="B13" s="40"/>
      <c r="C13" s="41"/>
      <c r="D13" s="42"/>
      <c r="E13" s="41"/>
      <c r="F13" s="41"/>
      <c r="G13" s="39"/>
      <c r="H13" s="41"/>
      <c r="I13" s="46"/>
      <c r="J13" s="37"/>
    </row>
    <row r="14" spans="1:11" ht="34.5" customHeight="1" x14ac:dyDescent="0.2">
      <c r="A14" s="44"/>
      <c r="B14" s="40"/>
      <c r="C14" s="41"/>
      <c r="D14" s="42"/>
      <c r="E14" s="41"/>
      <c r="F14" s="41"/>
      <c r="G14" s="39"/>
      <c r="H14" s="41"/>
      <c r="I14" s="46"/>
      <c r="J14" s="37"/>
    </row>
    <row r="15" spans="1:11" ht="34.5" customHeight="1" x14ac:dyDescent="0.2">
      <c r="A15" s="44"/>
      <c r="B15" s="40"/>
      <c r="C15" s="41"/>
      <c r="D15" s="42"/>
      <c r="E15" s="41"/>
      <c r="F15" s="41"/>
      <c r="G15" s="39"/>
      <c r="H15" s="41"/>
      <c r="I15" s="46"/>
      <c r="J15" s="37"/>
    </row>
    <row r="16" spans="1:11" ht="34.5" customHeight="1" x14ac:dyDescent="0.2">
      <c r="A16" s="44"/>
      <c r="B16" s="43"/>
      <c r="C16" s="41"/>
      <c r="D16" s="42"/>
      <c r="E16" s="41"/>
      <c r="F16" s="41"/>
      <c r="G16" s="39"/>
      <c r="H16" s="41"/>
      <c r="I16" s="46"/>
      <c r="J16" s="37"/>
    </row>
    <row r="17" spans="1:10" ht="34.5" customHeight="1" x14ac:dyDescent="0.2">
      <c r="A17" s="44"/>
      <c r="B17" s="40"/>
      <c r="C17" s="41"/>
      <c r="D17" s="42"/>
      <c r="E17" s="41"/>
      <c r="F17" s="41"/>
      <c r="G17" s="39"/>
      <c r="H17" s="41"/>
      <c r="I17" s="46"/>
      <c r="J17" s="37"/>
    </row>
    <row r="18" spans="1:10" ht="34.5" customHeight="1" x14ac:dyDescent="0.2">
      <c r="A18" s="44"/>
      <c r="B18" s="40"/>
      <c r="C18" s="41"/>
      <c r="D18" s="42"/>
      <c r="E18" s="41"/>
      <c r="F18" s="41"/>
      <c r="G18" s="39"/>
      <c r="H18" s="41"/>
      <c r="I18" s="46"/>
      <c r="J18" s="37"/>
    </row>
    <row r="19" spans="1:10" ht="34.5" customHeight="1" x14ac:dyDescent="0.2">
      <c r="A19" s="44"/>
      <c r="B19" s="40"/>
      <c r="C19" s="41"/>
      <c r="D19" s="42"/>
      <c r="E19" s="41"/>
      <c r="F19" s="41"/>
      <c r="G19" s="39"/>
      <c r="H19" s="41"/>
      <c r="I19" s="46"/>
      <c r="J19" s="53"/>
    </row>
    <row r="20" spans="1:10" ht="34.5" customHeight="1" x14ac:dyDescent="0.2">
      <c r="A20" s="44"/>
      <c r="B20" s="40"/>
      <c r="C20" s="41"/>
      <c r="D20" s="42"/>
      <c r="E20" s="41"/>
      <c r="F20" s="41"/>
      <c r="G20" s="39"/>
      <c r="H20" s="41"/>
      <c r="I20" s="46"/>
      <c r="J20" s="53"/>
    </row>
    <row r="21" spans="1:10" ht="34.5" customHeight="1" x14ac:dyDescent="0.2">
      <c r="A21" s="44"/>
      <c r="B21" s="40"/>
      <c r="C21" s="41"/>
      <c r="D21" s="42"/>
      <c r="E21" s="41"/>
      <c r="F21" s="41"/>
      <c r="G21" s="39"/>
      <c r="H21" s="41"/>
      <c r="I21" s="46"/>
      <c r="J21" s="37"/>
    </row>
    <row r="22" spans="1:10" ht="34.5" customHeight="1" x14ac:dyDescent="0.2">
      <c r="A22" s="44"/>
      <c r="B22" s="43"/>
      <c r="C22" s="41"/>
      <c r="D22" s="42"/>
      <c r="E22" s="41"/>
      <c r="F22" s="41"/>
      <c r="G22" s="39"/>
      <c r="H22" s="41"/>
      <c r="I22" s="46"/>
      <c r="J22" s="37"/>
    </row>
    <row r="23" spans="1:10" ht="34.5" customHeight="1" x14ac:dyDescent="0.2">
      <c r="A23" s="44"/>
      <c r="B23" s="40"/>
      <c r="C23" s="41"/>
      <c r="D23" s="42"/>
      <c r="E23" s="41"/>
      <c r="F23" s="41"/>
      <c r="G23" s="39"/>
      <c r="H23" s="41"/>
      <c r="I23" s="46"/>
      <c r="J23" s="37"/>
    </row>
    <row r="24" spans="1:10" ht="34.5" customHeight="1" x14ac:dyDescent="0.2">
      <c r="A24" s="44"/>
      <c r="B24" s="40"/>
      <c r="C24" s="41"/>
      <c r="D24" s="42"/>
      <c r="E24" s="41"/>
      <c r="F24" s="41"/>
      <c r="G24" s="39"/>
      <c r="H24" s="41"/>
      <c r="I24" s="46"/>
      <c r="J24" s="37"/>
    </row>
    <row r="25" spans="1:10" ht="34.5" customHeight="1" thickBot="1" x14ac:dyDescent="0.25">
      <c r="A25" s="47"/>
      <c r="B25" s="48"/>
      <c r="C25" s="55"/>
      <c r="D25" s="49"/>
      <c r="E25" s="55"/>
      <c r="F25" s="55"/>
      <c r="G25" s="50"/>
      <c r="H25" s="55"/>
      <c r="I25" s="56"/>
      <c r="J25" s="37"/>
    </row>
  </sheetData>
  <mergeCells count="5">
    <mergeCell ref="A1:I1"/>
    <mergeCell ref="B2:D2"/>
    <mergeCell ref="A3:I3"/>
    <mergeCell ref="E2:F2"/>
    <mergeCell ref="G2:I2"/>
  </mergeCells>
  <printOptions horizontalCentered="1"/>
  <pageMargins left="0.19685039370078741" right="0.19685039370078741" top="0.78740157480314965" bottom="0.78740157480314965" header="0.11811023622047245" footer="0.11811023622047245"/>
  <pageSetup scale="55" orientation="landscape" horizontalDpi="0" verticalDpi="0" r:id="rId1"/>
  <headerFooter>
    <oddHeader>&amp;L&amp;G</oddHeader>
    <oddFooter>&amp;C&amp;"-,Bold"&amp;9&amp;K742332www.DrRitamarie.com&amp;"-,Regular"&amp;K000000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75"/>
  <sheetViews>
    <sheetView workbookViewId="0">
      <pane xSplit="1" ySplit="7" topLeftCell="B55" activePane="bottomRight" state="frozen"/>
      <selection pane="topRight" activeCell="B1" sqref="B1"/>
      <selection pane="bottomLeft" activeCell="A8" sqref="A8"/>
      <selection pane="bottomRight" activeCell="G5" sqref="G5"/>
    </sheetView>
  </sheetViews>
  <sheetFormatPr defaultColWidth="17.28515625" defaultRowHeight="15.75" customHeight="1" x14ac:dyDescent="0.2"/>
  <cols>
    <col min="1" max="1" width="37.42578125" style="251" customWidth="1"/>
    <col min="2" max="2" width="11.140625" style="5" customWidth="1"/>
    <col min="3" max="4" width="8.7109375" style="5" customWidth="1"/>
    <col min="5" max="6" width="7.85546875" style="5" customWidth="1"/>
    <col min="7" max="7" width="11" style="5" customWidth="1"/>
    <col min="8" max="10" width="10.42578125" style="5" customWidth="1"/>
    <col min="11" max="11" width="11" style="5" customWidth="1"/>
    <col min="12" max="14" width="10.42578125" style="5" customWidth="1"/>
    <col min="15" max="15" width="11" style="5" customWidth="1"/>
    <col min="16" max="18" width="10.42578125" style="5" customWidth="1"/>
    <col min="19" max="19" width="29" style="5" customWidth="1"/>
    <col min="20" max="20" width="32" style="5" customWidth="1"/>
    <col min="21" max="21" width="40.42578125" style="5" customWidth="1"/>
    <col min="22" max="23" width="13.140625" style="5" customWidth="1"/>
    <col min="24" max="16384" width="17.28515625" style="5"/>
  </cols>
  <sheetData>
    <row r="1" spans="1:23" ht="24.75" customHeight="1" thickBot="1" x14ac:dyDescent="0.4">
      <c r="A1" s="533" t="s">
        <v>2709</v>
      </c>
      <c r="B1" s="534"/>
      <c r="C1" s="534"/>
      <c r="D1" s="534"/>
      <c r="E1" s="534"/>
      <c r="F1" s="534"/>
      <c r="G1" s="534"/>
      <c r="H1" s="534"/>
      <c r="I1" s="534"/>
      <c r="J1" s="534"/>
      <c r="K1" s="534"/>
      <c r="L1" s="534"/>
      <c r="M1" s="534"/>
      <c r="N1" s="534"/>
      <c r="O1" s="534"/>
      <c r="P1" s="534"/>
      <c r="Q1" s="534"/>
      <c r="R1" s="534"/>
      <c r="S1" s="534"/>
      <c r="T1" s="534"/>
      <c r="U1" s="535"/>
      <c r="V1" s="7"/>
    </row>
    <row r="2" spans="1:23" ht="92.25" customHeight="1" x14ac:dyDescent="0.25">
      <c r="A2" s="542" t="s">
        <v>2719</v>
      </c>
      <c r="B2" s="543"/>
      <c r="C2" s="543"/>
      <c r="D2" s="543"/>
      <c r="E2" s="543"/>
      <c r="F2" s="543"/>
      <c r="G2" s="170"/>
      <c r="H2" s="170"/>
      <c r="I2" s="170"/>
      <c r="J2" s="170"/>
      <c r="K2" s="170"/>
      <c r="L2" s="170"/>
      <c r="M2" s="170"/>
      <c r="N2" s="170"/>
      <c r="O2" s="170"/>
      <c r="P2" s="170"/>
      <c r="Q2" s="170"/>
      <c r="R2" s="170"/>
      <c r="S2" s="170"/>
      <c r="T2" s="170"/>
      <c r="U2" s="178"/>
      <c r="V2" s="153"/>
      <c r="W2" s="153"/>
    </row>
    <row r="3" spans="1:23" ht="27.75" customHeight="1" x14ac:dyDescent="0.25">
      <c r="A3" s="247" t="s">
        <v>0</v>
      </c>
      <c r="B3" s="544" t="str">
        <f>'Current Condition and Goals'!$B$2</f>
        <v>(enter client name)</v>
      </c>
      <c r="C3" s="541"/>
      <c r="D3" s="541"/>
      <c r="E3" s="541"/>
      <c r="F3" s="541"/>
      <c r="G3" s="171"/>
      <c r="H3" s="171"/>
      <c r="I3" s="171"/>
      <c r="J3" s="171"/>
      <c r="K3" s="171"/>
      <c r="L3" s="171"/>
      <c r="M3" s="171"/>
      <c r="N3" s="171"/>
      <c r="O3" s="171"/>
      <c r="P3" s="171"/>
      <c r="Q3" s="171"/>
      <c r="R3" s="171"/>
      <c r="S3" s="170"/>
      <c r="T3" s="179"/>
      <c r="U3" s="180"/>
      <c r="V3" s="153"/>
      <c r="W3" s="153"/>
    </row>
    <row r="4" spans="1:23" ht="18" customHeight="1" x14ac:dyDescent="0.25">
      <c r="A4" s="247" t="s">
        <v>10</v>
      </c>
      <c r="B4" s="540" t="str">
        <f>'Current Condition and Goals'!$D$2</f>
        <v>(enter coach name)</v>
      </c>
      <c r="C4" s="541"/>
      <c r="D4" s="541"/>
      <c r="E4" s="541"/>
      <c r="F4" s="541"/>
      <c r="G4" s="172"/>
      <c r="H4" s="172"/>
      <c r="I4" s="172"/>
      <c r="J4" s="172"/>
      <c r="K4" s="172"/>
      <c r="L4" s="172"/>
      <c r="M4" s="172"/>
      <c r="N4" s="172"/>
      <c r="O4" s="172"/>
      <c r="P4" s="172"/>
      <c r="Q4" s="172"/>
      <c r="R4" s="172"/>
      <c r="S4" s="172"/>
      <c r="T4" s="172"/>
      <c r="U4" s="181"/>
      <c r="V4" s="153"/>
      <c r="W4" s="153"/>
    </row>
    <row r="5" spans="1:23" ht="15.75" customHeight="1" x14ac:dyDescent="0.25">
      <c r="A5" s="546" t="s">
        <v>1163</v>
      </c>
      <c r="B5" s="182" t="s">
        <v>1164</v>
      </c>
      <c r="C5" s="545" t="s">
        <v>1165</v>
      </c>
      <c r="D5" s="537"/>
      <c r="E5" s="545" t="s">
        <v>1166</v>
      </c>
      <c r="F5" s="537"/>
      <c r="G5" s="351" t="s">
        <v>527</v>
      </c>
      <c r="H5" s="351" t="s">
        <v>1167</v>
      </c>
      <c r="I5" s="351" t="s">
        <v>1168</v>
      </c>
      <c r="J5" s="351" t="s">
        <v>1169</v>
      </c>
      <c r="K5" s="351" t="s">
        <v>1170</v>
      </c>
      <c r="L5" s="351" t="s">
        <v>1171</v>
      </c>
      <c r="M5" s="351" t="s">
        <v>1172</v>
      </c>
      <c r="N5" s="351" t="s">
        <v>1173</v>
      </c>
      <c r="O5" s="351" t="s">
        <v>1174</v>
      </c>
      <c r="P5" s="351" t="s">
        <v>1175</v>
      </c>
      <c r="Q5" s="351" t="s">
        <v>1176</v>
      </c>
      <c r="R5" s="351" t="s">
        <v>1177</v>
      </c>
      <c r="S5" s="536"/>
      <c r="T5" s="537"/>
      <c r="U5" s="184"/>
      <c r="V5" s="154"/>
    </row>
    <row r="6" spans="1:23" ht="3" customHeight="1" x14ac:dyDescent="0.25">
      <c r="A6" s="547"/>
      <c r="B6" s="182"/>
      <c r="C6" s="169" t="s">
        <v>1178</v>
      </c>
      <c r="D6" s="169" t="s">
        <v>1179</v>
      </c>
      <c r="E6" s="169" t="s">
        <v>1180</v>
      </c>
      <c r="F6" s="169" t="s">
        <v>1181</v>
      </c>
      <c r="G6" s="183"/>
      <c r="H6" s="183"/>
      <c r="I6" s="183"/>
      <c r="J6" s="183"/>
      <c r="K6" s="183"/>
      <c r="L6" s="183"/>
      <c r="M6" s="183"/>
      <c r="N6" s="183"/>
      <c r="O6" s="183"/>
      <c r="P6" s="183"/>
      <c r="Q6" s="183"/>
      <c r="R6" s="183"/>
      <c r="S6" s="536" t="s">
        <v>1182</v>
      </c>
      <c r="T6" s="537"/>
      <c r="U6" s="184"/>
      <c r="V6" s="154"/>
    </row>
    <row r="7" spans="1:23" ht="15.75" customHeight="1" x14ac:dyDescent="0.25">
      <c r="A7" s="185" t="s">
        <v>1183</v>
      </c>
      <c r="B7" s="182"/>
      <c r="C7" s="169"/>
      <c r="D7" s="169"/>
      <c r="E7" s="169"/>
      <c r="F7" s="169"/>
      <c r="G7" s="182" t="s">
        <v>1184</v>
      </c>
      <c r="H7" s="182" t="s">
        <v>1185</v>
      </c>
      <c r="I7" s="182" t="s">
        <v>1186</v>
      </c>
      <c r="J7" s="182" t="s">
        <v>1187</v>
      </c>
      <c r="K7" s="182" t="s">
        <v>1188</v>
      </c>
      <c r="L7" s="182" t="s">
        <v>1189</v>
      </c>
      <c r="M7" s="182" t="s">
        <v>1190</v>
      </c>
      <c r="N7" s="182" t="s">
        <v>1191</v>
      </c>
      <c r="O7" s="182" t="s">
        <v>1192</v>
      </c>
      <c r="P7" s="182" t="s">
        <v>1193</v>
      </c>
      <c r="Q7" s="182" t="s">
        <v>1194</v>
      </c>
      <c r="R7" s="182" t="s">
        <v>1195</v>
      </c>
      <c r="S7" s="186" t="s">
        <v>1196</v>
      </c>
      <c r="T7" s="186" t="s">
        <v>1197</v>
      </c>
      <c r="U7" s="184" t="s">
        <v>1198</v>
      </c>
      <c r="V7" s="154"/>
    </row>
    <row r="8" spans="1:23" ht="45" customHeight="1" x14ac:dyDescent="0.25">
      <c r="A8" s="164" t="s">
        <v>1199</v>
      </c>
      <c r="B8" s="173" t="s">
        <v>1200</v>
      </c>
      <c r="C8" s="159">
        <v>65</v>
      </c>
      <c r="D8" s="159">
        <v>110</v>
      </c>
      <c r="E8" s="159">
        <v>75</v>
      </c>
      <c r="F8" s="159">
        <v>89</v>
      </c>
      <c r="G8" s="352"/>
      <c r="H8" s="353"/>
      <c r="I8" s="353"/>
      <c r="J8" s="353"/>
      <c r="K8" s="354"/>
      <c r="L8" s="354"/>
      <c r="M8" s="354"/>
      <c r="N8" s="354"/>
      <c r="O8" s="354"/>
      <c r="P8" s="354"/>
      <c r="Q8" s="354"/>
      <c r="R8" s="355"/>
      <c r="S8" s="272" t="s">
        <v>2721</v>
      </c>
      <c r="T8" s="272" t="s">
        <v>1201</v>
      </c>
      <c r="U8" s="273" t="s">
        <v>1202</v>
      </c>
      <c r="V8" s="7"/>
    </row>
    <row r="9" spans="1:23" ht="75" customHeight="1" x14ac:dyDescent="0.25">
      <c r="A9" s="164" t="s">
        <v>1203</v>
      </c>
      <c r="B9" s="173" t="s">
        <v>1204</v>
      </c>
      <c r="C9" s="159">
        <v>1.8</v>
      </c>
      <c r="D9" s="159">
        <v>7</v>
      </c>
      <c r="E9" s="159">
        <v>3.2</v>
      </c>
      <c r="F9" s="159">
        <v>5.5</v>
      </c>
      <c r="G9" s="330"/>
      <c r="H9" s="331"/>
      <c r="I9" s="331"/>
      <c r="J9" s="331"/>
      <c r="K9" s="331"/>
      <c r="L9" s="331"/>
      <c r="M9" s="331"/>
      <c r="N9" s="331"/>
      <c r="O9" s="331"/>
      <c r="P9" s="331"/>
      <c r="Q9" s="331"/>
      <c r="R9" s="332"/>
      <c r="S9" s="272" t="s">
        <v>1205</v>
      </c>
      <c r="T9" s="272" t="s">
        <v>1206</v>
      </c>
      <c r="U9" s="273" t="s">
        <v>1207</v>
      </c>
      <c r="V9" s="7"/>
    </row>
    <row r="10" spans="1:23" ht="75" customHeight="1" x14ac:dyDescent="0.25">
      <c r="A10" s="164" t="s">
        <v>1208</v>
      </c>
      <c r="B10" s="173" t="s">
        <v>1209</v>
      </c>
      <c r="C10" s="159">
        <v>1.8</v>
      </c>
      <c r="D10" s="159">
        <v>7</v>
      </c>
      <c r="E10" s="159">
        <v>3.7</v>
      </c>
      <c r="F10" s="159">
        <v>6</v>
      </c>
      <c r="G10" s="330"/>
      <c r="H10" s="331"/>
      <c r="I10" s="331"/>
      <c r="J10" s="331"/>
      <c r="K10" s="331"/>
      <c r="L10" s="331"/>
      <c r="M10" s="331"/>
      <c r="N10" s="331"/>
      <c r="O10" s="331"/>
      <c r="P10" s="331"/>
      <c r="Q10" s="331"/>
      <c r="R10" s="332"/>
      <c r="S10" s="272" t="s">
        <v>1210</v>
      </c>
      <c r="T10" s="272" t="s">
        <v>1211</v>
      </c>
      <c r="U10" s="273" t="s">
        <v>1212</v>
      </c>
      <c r="V10" s="7"/>
    </row>
    <row r="11" spans="1:23" ht="60" customHeight="1" x14ac:dyDescent="0.25">
      <c r="A11" s="164" t="s">
        <v>1213</v>
      </c>
      <c r="B11" s="173" t="s">
        <v>1214</v>
      </c>
      <c r="C11" s="159">
        <v>8</v>
      </c>
      <c r="D11" s="159">
        <v>28</v>
      </c>
      <c r="E11" s="159">
        <v>13</v>
      </c>
      <c r="F11" s="159">
        <v>18</v>
      </c>
      <c r="G11" s="330"/>
      <c r="H11" s="331"/>
      <c r="I11" s="331"/>
      <c r="J11" s="331"/>
      <c r="K11" s="331"/>
      <c r="L11" s="331"/>
      <c r="M11" s="331"/>
      <c r="N11" s="331"/>
      <c r="O11" s="331"/>
      <c r="P11" s="331"/>
      <c r="Q11" s="331"/>
      <c r="R11" s="332"/>
      <c r="S11" s="272" t="s">
        <v>1215</v>
      </c>
      <c r="T11" s="272" t="s">
        <v>1216</v>
      </c>
      <c r="U11" s="273" t="s">
        <v>1217</v>
      </c>
      <c r="V11" s="7"/>
    </row>
    <row r="12" spans="1:23" ht="45" customHeight="1" x14ac:dyDescent="0.25">
      <c r="A12" s="164" t="s">
        <v>1218</v>
      </c>
      <c r="B12" s="173" t="s">
        <v>1219</v>
      </c>
      <c r="C12" s="159">
        <v>0.5</v>
      </c>
      <c r="D12" s="159">
        <v>1.2</v>
      </c>
      <c r="E12" s="159">
        <v>0.7</v>
      </c>
      <c r="F12" s="159">
        <v>1.1000000000000001</v>
      </c>
      <c r="G12" s="330"/>
      <c r="H12" s="331"/>
      <c r="I12" s="331"/>
      <c r="J12" s="331"/>
      <c r="K12" s="331"/>
      <c r="L12" s="331"/>
      <c r="M12" s="331"/>
      <c r="N12" s="331"/>
      <c r="O12" s="331"/>
      <c r="P12" s="331"/>
      <c r="Q12" s="331"/>
      <c r="R12" s="332"/>
      <c r="S12" s="272" t="s">
        <v>1220</v>
      </c>
      <c r="T12" s="272" t="s">
        <v>1221</v>
      </c>
      <c r="U12" s="273" t="s">
        <v>1222</v>
      </c>
      <c r="V12" s="7"/>
    </row>
    <row r="13" spans="1:23" ht="30" customHeight="1" x14ac:dyDescent="0.25">
      <c r="A13" s="164" t="s">
        <v>1223</v>
      </c>
      <c r="B13" s="173" t="s">
        <v>1224</v>
      </c>
      <c r="C13" s="159">
        <v>59</v>
      </c>
      <c r="D13" s="159" t="s">
        <v>1225</v>
      </c>
      <c r="E13" s="159">
        <v>59</v>
      </c>
      <c r="F13" s="159" t="s">
        <v>1226</v>
      </c>
      <c r="G13" s="330"/>
      <c r="H13" s="331"/>
      <c r="I13" s="331"/>
      <c r="J13" s="331"/>
      <c r="K13" s="331"/>
      <c r="L13" s="331"/>
      <c r="M13" s="331"/>
      <c r="N13" s="331"/>
      <c r="O13" s="331"/>
      <c r="P13" s="331"/>
      <c r="Q13" s="331"/>
      <c r="R13" s="332"/>
      <c r="S13" s="272"/>
      <c r="T13" s="272"/>
      <c r="U13" s="273" t="s">
        <v>1227</v>
      </c>
      <c r="V13" s="7"/>
    </row>
    <row r="14" spans="1:23" ht="29.25" customHeight="1" x14ac:dyDescent="0.25">
      <c r="A14" s="164" t="s">
        <v>1228</v>
      </c>
      <c r="B14" s="173" t="s">
        <v>1229</v>
      </c>
      <c r="C14" s="159">
        <v>59</v>
      </c>
      <c r="D14" s="159" t="s">
        <v>1230</v>
      </c>
      <c r="E14" s="159">
        <v>59</v>
      </c>
      <c r="F14" s="159" t="s">
        <v>1231</v>
      </c>
      <c r="G14" s="330"/>
      <c r="H14" s="331"/>
      <c r="I14" s="331"/>
      <c r="J14" s="331"/>
      <c r="K14" s="331"/>
      <c r="L14" s="331"/>
      <c r="M14" s="331"/>
      <c r="N14" s="331"/>
      <c r="O14" s="331"/>
      <c r="P14" s="331"/>
      <c r="Q14" s="331"/>
      <c r="R14" s="332"/>
      <c r="S14" s="272"/>
      <c r="T14" s="272"/>
      <c r="U14" s="273" t="s">
        <v>1232</v>
      </c>
      <c r="V14" s="7"/>
    </row>
    <row r="15" spans="1:23" ht="30" customHeight="1" x14ac:dyDescent="0.25">
      <c r="A15" s="164" t="s">
        <v>1233</v>
      </c>
      <c r="B15" s="173" t="s">
        <v>1234</v>
      </c>
      <c r="C15" s="159">
        <v>8</v>
      </c>
      <c r="D15" s="159">
        <v>27</v>
      </c>
      <c r="E15" s="159">
        <v>8</v>
      </c>
      <c r="F15" s="159">
        <v>27</v>
      </c>
      <c r="G15" s="330"/>
      <c r="H15" s="331"/>
      <c r="I15" s="331"/>
      <c r="J15" s="331"/>
      <c r="K15" s="331"/>
      <c r="L15" s="331"/>
      <c r="M15" s="331"/>
      <c r="N15" s="331"/>
      <c r="O15" s="331"/>
      <c r="P15" s="331"/>
      <c r="Q15" s="331"/>
      <c r="R15" s="332"/>
      <c r="S15" s="272" t="s">
        <v>1235</v>
      </c>
      <c r="T15" s="272" t="s">
        <v>1236</v>
      </c>
      <c r="U15" s="273" t="s">
        <v>1237</v>
      </c>
      <c r="V15" s="7"/>
    </row>
    <row r="16" spans="1:23" ht="60" customHeight="1" x14ac:dyDescent="0.25">
      <c r="A16" s="164" t="s">
        <v>1238</v>
      </c>
      <c r="B16" s="173" t="s">
        <v>1239</v>
      </c>
      <c r="C16" s="159">
        <v>135</v>
      </c>
      <c r="D16" s="159">
        <v>148</v>
      </c>
      <c r="E16" s="159">
        <v>135</v>
      </c>
      <c r="F16" s="159">
        <v>140</v>
      </c>
      <c r="G16" s="330"/>
      <c r="H16" s="331"/>
      <c r="I16" s="331"/>
      <c r="J16" s="331"/>
      <c r="K16" s="331"/>
      <c r="L16" s="331"/>
      <c r="M16" s="331"/>
      <c r="N16" s="331"/>
      <c r="O16" s="331"/>
      <c r="P16" s="331"/>
      <c r="Q16" s="331"/>
      <c r="R16" s="332"/>
      <c r="S16" s="272" t="s">
        <v>1240</v>
      </c>
      <c r="T16" s="272" t="s">
        <v>1241</v>
      </c>
      <c r="U16" s="273" t="s">
        <v>1242</v>
      </c>
      <c r="V16" s="7"/>
    </row>
    <row r="17" spans="1:22" ht="60" customHeight="1" x14ac:dyDescent="0.25">
      <c r="A17" s="164" t="s">
        <v>1243</v>
      </c>
      <c r="B17" s="173" t="s">
        <v>1244</v>
      </c>
      <c r="C17" s="159">
        <v>3.5</v>
      </c>
      <c r="D17" s="159">
        <v>5.5</v>
      </c>
      <c r="E17" s="159">
        <v>4</v>
      </c>
      <c r="F17" s="159">
        <v>4.5</v>
      </c>
      <c r="G17" s="330"/>
      <c r="H17" s="331"/>
      <c r="I17" s="331"/>
      <c r="J17" s="331"/>
      <c r="K17" s="331"/>
      <c r="L17" s="331"/>
      <c r="M17" s="331"/>
      <c r="N17" s="331"/>
      <c r="O17" s="331"/>
      <c r="P17" s="331"/>
      <c r="Q17" s="331"/>
      <c r="R17" s="332"/>
      <c r="S17" s="272" t="s">
        <v>1245</v>
      </c>
      <c r="T17" s="272" t="s">
        <v>1246</v>
      </c>
      <c r="U17" s="273" t="s">
        <v>1247</v>
      </c>
      <c r="V17" s="7"/>
    </row>
    <row r="18" spans="1:22" ht="65.25" customHeight="1" x14ac:dyDescent="0.25">
      <c r="A18" s="164" t="s">
        <v>1248</v>
      </c>
      <c r="B18" s="173" t="s">
        <v>1249</v>
      </c>
      <c r="C18" s="159">
        <v>99</v>
      </c>
      <c r="D18" s="159">
        <v>111</v>
      </c>
      <c r="E18" s="159">
        <v>100</v>
      </c>
      <c r="F18" s="159">
        <v>106</v>
      </c>
      <c r="G18" s="330"/>
      <c r="H18" s="331"/>
      <c r="I18" s="331"/>
      <c r="J18" s="331"/>
      <c r="K18" s="331"/>
      <c r="L18" s="331"/>
      <c r="M18" s="331"/>
      <c r="N18" s="331"/>
      <c r="O18" s="331"/>
      <c r="P18" s="331"/>
      <c r="Q18" s="331"/>
      <c r="R18" s="332"/>
      <c r="S18" s="272" t="s">
        <v>1250</v>
      </c>
      <c r="T18" s="272" t="s">
        <v>1251</v>
      </c>
      <c r="U18" s="273" t="s">
        <v>1252</v>
      </c>
      <c r="V18" s="7"/>
    </row>
    <row r="19" spans="1:22" ht="45" customHeight="1" x14ac:dyDescent="0.25">
      <c r="A19" s="164" t="s">
        <v>1253</v>
      </c>
      <c r="B19" s="173" t="s">
        <v>1254</v>
      </c>
      <c r="C19" s="159">
        <v>19</v>
      </c>
      <c r="D19" s="159">
        <v>31</v>
      </c>
      <c r="E19" s="159">
        <v>25</v>
      </c>
      <c r="F19" s="159">
        <v>30</v>
      </c>
      <c r="G19" s="330"/>
      <c r="H19" s="331"/>
      <c r="I19" s="331"/>
      <c r="J19" s="331"/>
      <c r="K19" s="331"/>
      <c r="L19" s="331"/>
      <c r="M19" s="331"/>
      <c r="N19" s="331"/>
      <c r="O19" s="331"/>
      <c r="P19" s="331"/>
      <c r="Q19" s="331"/>
      <c r="R19" s="332"/>
      <c r="S19" s="272" t="s">
        <v>1255</v>
      </c>
      <c r="T19" s="272" t="s">
        <v>1256</v>
      </c>
      <c r="U19" s="273" t="s">
        <v>1257</v>
      </c>
      <c r="V19" s="7"/>
    </row>
    <row r="20" spans="1:22" ht="66.75" customHeight="1" x14ac:dyDescent="0.25">
      <c r="A20" s="164" t="s">
        <v>1258</v>
      </c>
      <c r="B20" s="173" t="s">
        <v>1259</v>
      </c>
      <c r="C20" s="159">
        <v>8.6999999999999993</v>
      </c>
      <c r="D20" s="159">
        <v>10.5</v>
      </c>
      <c r="E20" s="159">
        <v>9.1999999999999993</v>
      </c>
      <c r="F20" s="159">
        <v>10.1</v>
      </c>
      <c r="G20" s="330"/>
      <c r="H20" s="331"/>
      <c r="I20" s="331"/>
      <c r="J20" s="331"/>
      <c r="K20" s="331"/>
      <c r="L20" s="331"/>
      <c r="M20" s="331"/>
      <c r="N20" s="331"/>
      <c r="O20" s="331"/>
      <c r="P20" s="331"/>
      <c r="Q20" s="331"/>
      <c r="R20" s="332"/>
      <c r="S20" s="272" t="s">
        <v>1260</v>
      </c>
      <c r="T20" s="272" t="s">
        <v>1261</v>
      </c>
      <c r="U20" s="273" t="s">
        <v>1262</v>
      </c>
      <c r="V20" s="7"/>
    </row>
    <row r="21" spans="1:22" ht="66.75" customHeight="1" x14ac:dyDescent="0.25">
      <c r="A21" s="164" t="s">
        <v>1263</v>
      </c>
      <c r="B21" s="173" t="s">
        <v>1264</v>
      </c>
      <c r="C21" s="159">
        <v>2.2999999999999998</v>
      </c>
      <c r="D21" s="159">
        <v>4.8</v>
      </c>
      <c r="E21" s="159">
        <v>3.5</v>
      </c>
      <c r="F21" s="159">
        <v>4</v>
      </c>
      <c r="G21" s="330"/>
      <c r="H21" s="331"/>
      <c r="I21" s="331"/>
      <c r="J21" s="331"/>
      <c r="K21" s="331"/>
      <c r="L21" s="331"/>
      <c r="M21" s="331"/>
      <c r="N21" s="331"/>
      <c r="O21" s="331"/>
      <c r="P21" s="331"/>
      <c r="Q21" s="331"/>
      <c r="R21" s="332"/>
      <c r="S21" s="272" t="s">
        <v>1265</v>
      </c>
      <c r="T21" s="272" t="s">
        <v>1266</v>
      </c>
      <c r="U21" s="273" t="s">
        <v>1267</v>
      </c>
      <c r="V21" s="7"/>
    </row>
    <row r="22" spans="1:22" ht="90" customHeight="1" x14ac:dyDescent="0.25">
      <c r="A22" s="164" t="s">
        <v>1268</v>
      </c>
      <c r="B22" s="173" t="s">
        <v>1269</v>
      </c>
      <c r="C22" s="159">
        <v>6.2</v>
      </c>
      <c r="D22" s="159">
        <v>8.3000000000000007</v>
      </c>
      <c r="E22" s="159">
        <v>6.9</v>
      </c>
      <c r="F22" s="159">
        <v>7.4</v>
      </c>
      <c r="G22" s="330"/>
      <c r="H22" s="331"/>
      <c r="I22" s="331"/>
      <c r="J22" s="331"/>
      <c r="K22" s="331"/>
      <c r="L22" s="331"/>
      <c r="M22" s="331"/>
      <c r="N22" s="331"/>
      <c r="O22" s="331"/>
      <c r="P22" s="331"/>
      <c r="Q22" s="331"/>
      <c r="R22" s="332"/>
      <c r="S22" s="272" t="s">
        <v>1270</v>
      </c>
      <c r="T22" s="272" t="s">
        <v>1271</v>
      </c>
      <c r="U22" s="273" t="s">
        <v>1272</v>
      </c>
      <c r="V22" s="7"/>
    </row>
    <row r="23" spans="1:22" ht="105" customHeight="1" x14ac:dyDescent="0.25">
      <c r="A23" s="164" t="s">
        <v>1273</v>
      </c>
      <c r="B23" s="173" t="s">
        <v>1274</v>
      </c>
      <c r="C23" s="159">
        <v>3.8</v>
      </c>
      <c r="D23" s="159">
        <v>5</v>
      </c>
      <c r="E23" s="159">
        <v>4</v>
      </c>
      <c r="F23" s="159">
        <v>5</v>
      </c>
      <c r="G23" s="330"/>
      <c r="H23" s="331"/>
      <c r="I23" s="331"/>
      <c r="J23" s="331"/>
      <c r="K23" s="331"/>
      <c r="L23" s="331"/>
      <c r="M23" s="331"/>
      <c r="N23" s="331"/>
      <c r="O23" s="331"/>
      <c r="P23" s="331"/>
      <c r="Q23" s="331"/>
      <c r="R23" s="332"/>
      <c r="S23" s="272" t="s">
        <v>1275</v>
      </c>
      <c r="T23" s="272" t="s">
        <v>1276</v>
      </c>
      <c r="U23" s="273" t="s">
        <v>1277</v>
      </c>
      <c r="V23" s="7"/>
    </row>
    <row r="24" spans="1:22" ht="105" customHeight="1" x14ac:dyDescent="0.25">
      <c r="A24" s="164" t="s">
        <v>1278</v>
      </c>
      <c r="B24" s="173" t="s">
        <v>1279</v>
      </c>
      <c r="C24" s="159">
        <v>2</v>
      </c>
      <c r="D24" s="159">
        <v>3.8</v>
      </c>
      <c r="E24" s="159">
        <v>2.4</v>
      </c>
      <c r="F24" s="159">
        <v>2.8</v>
      </c>
      <c r="G24" s="330"/>
      <c r="H24" s="331"/>
      <c r="I24" s="331"/>
      <c r="J24" s="331"/>
      <c r="K24" s="331"/>
      <c r="L24" s="331"/>
      <c r="M24" s="331"/>
      <c r="N24" s="331"/>
      <c r="O24" s="331"/>
      <c r="P24" s="331"/>
      <c r="Q24" s="331"/>
      <c r="R24" s="332"/>
      <c r="S24" s="272" t="s">
        <v>1280</v>
      </c>
      <c r="T24" s="272" t="s">
        <v>1281</v>
      </c>
      <c r="U24" s="273" t="s">
        <v>1282</v>
      </c>
      <c r="V24" s="7"/>
    </row>
    <row r="25" spans="1:22" ht="15" customHeight="1" x14ac:dyDescent="0.25">
      <c r="A25" s="164" t="s">
        <v>1283</v>
      </c>
      <c r="B25" s="173" t="s">
        <v>1284</v>
      </c>
      <c r="C25" s="159">
        <v>1.1000000000000001</v>
      </c>
      <c r="D25" s="159">
        <v>2.2999999999999998</v>
      </c>
      <c r="E25" s="159">
        <v>1.5</v>
      </c>
      <c r="F25" s="159">
        <v>2</v>
      </c>
      <c r="G25" s="330"/>
      <c r="H25" s="331"/>
      <c r="I25" s="331"/>
      <c r="J25" s="331"/>
      <c r="K25" s="331"/>
      <c r="L25" s="331"/>
      <c r="M25" s="331"/>
      <c r="N25" s="331"/>
      <c r="O25" s="331"/>
      <c r="P25" s="331"/>
      <c r="Q25" s="331"/>
      <c r="R25" s="332"/>
      <c r="S25" s="272" t="s">
        <v>1285</v>
      </c>
      <c r="T25" s="272" t="s">
        <v>1286</v>
      </c>
      <c r="U25" s="273"/>
      <c r="V25" s="7"/>
    </row>
    <row r="26" spans="1:22" ht="60" customHeight="1" x14ac:dyDescent="0.25">
      <c r="A26" s="164" t="s">
        <v>1287</v>
      </c>
      <c r="B26" s="173" t="s">
        <v>1288</v>
      </c>
      <c r="C26" s="159">
        <v>0.1</v>
      </c>
      <c r="D26" s="159">
        <v>1.5</v>
      </c>
      <c r="E26" s="159">
        <v>0.2</v>
      </c>
      <c r="F26" s="159">
        <v>1.2</v>
      </c>
      <c r="G26" s="330"/>
      <c r="H26" s="331"/>
      <c r="I26" s="331"/>
      <c r="J26" s="331"/>
      <c r="K26" s="331"/>
      <c r="L26" s="331"/>
      <c r="M26" s="331"/>
      <c r="N26" s="331"/>
      <c r="O26" s="331"/>
      <c r="P26" s="331"/>
      <c r="Q26" s="331"/>
      <c r="R26" s="332"/>
      <c r="S26" s="272" t="s">
        <v>1289</v>
      </c>
      <c r="T26" s="272" t="s">
        <v>1290</v>
      </c>
      <c r="U26" s="273" t="s">
        <v>1291</v>
      </c>
      <c r="V26" s="7"/>
    </row>
    <row r="27" spans="1:22" ht="63.75" customHeight="1" x14ac:dyDescent="0.25">
      <c r="A27" s="164" t="s">
        <v>1292</v>
      </c>
      <c r="B27" s="173" t="s">
        <v>1293</v>
      </c>
      <c r="C27" s="159">
        <v>27</v>
      </c>
      <c r="D27" s="159">
        <v>142</v>
      </c>
      <c r="E27" s="159">
        <v>70</v>
      </c>
      <c r="F27" s="159">
        <v>90</v>
      </c>
      <c r="G27" s="330"/>
      <c r="H27" s="331"/>
      <c r="I27" s="331"/>
      <c r="J27" s="331"/>
      <c r="K27" s="331"/>
      <c r="L27" s="331"/>
      <c r="M27" s="331"/>
      <c r="N27" s="331"/>
      <c r="O27" s="331"/>
      <c r="P27" s="331"/>
      <c r="Q27" s="331"/>
      <c r="R27" s="332"/>
      <c r="S27" s="272" t="s">
        <v>1294</v>
      </c>
      <c r="T27" s="272" t="s">
        <v>1295</v>
      </c>
      <c r="U27" s="273" t="s">
        <v>1296</v>
      </c>
      <c r="V27" s="7"/>
    </row>
    <row r="28" spans="1:22" ht="63.75" customHeight="1" x14ac:dyDescent="0.25">
      <c r="A28" s="164" t="s">
        <v>1297</v>
      </c>
      <c r="B28" s="173" t="s">
        <v>1298</v>
      </c>
      <c r="C28" s="159">
        <v>89</v>
      </c>
      <c r="D28" s="159">
        <v>215</v>
      </c>
      <c r="E28" s="159">
        <v>140</v>
      </c>
      <c r="F28" s="159">
        <v>180</v>
      </c>
      <c r="G28" s="330"/>
      <c r="H28" s="331"/>
      <c r="I28" s="331"/>
      <c r="J28" s="331"/>
      <c r="K28" s="331"/>
      <c r="L28" s="331"/>
      <c r="M28" s="331"/>
      <c r="N28" s="331"/>
      <c r="O28" s="331"/>
      <c r="P28" s="331"/>
      <c r="Q28" s="331"/>
      <c r="R28" s="332"/>
      <c r="S28" s="272" t="s">
        <v>1299</v>
      </c>
      <c r="T28" s="272" t="s">
        <v>1300</v>
      </c>
      <c r="U28" s="273" t="s">
        <v>1301</v>
      </c>
      <c r="V28" s="7"/>
    </row>
    <row r="29" spans="1:22" ht="45" customHeight="1" x14ac:dyDescent="0.25">
      <c r="A29" s="164" t="s">
        <v>1302</v>
      </c>
      <c r="B29" s="173" t="s">
        <v>1303</v>
      </c>
      <c r="C29" s="159">
        <v>1</v>
      </c>
      <c r="D29" s="159">
        <v>45</v>
      </c>
      <c r="E29" s="159">
        <v>10</v>
      </c>
      <c r="F29" s="159">
        <v>26</v>
      </c>
      <c r="G29" s="330"/>
      <c r="H29" s="331"/>
      <c r="I29" s="331"/>
      <c r="J29" s="331"/>
      <c r="K29" s="331"/>
      <c r="L29" s="331"/>
      <c r="M29" s="331"/>
      <c r="N29" s="331"/>
      <c r="O29" s="331"/>
      <c r="P29" s="331"/>
      <c r="Q29" s="331"/>
      <c r="R29" s="332"/>
      <c r="S29" s="272" t="s">
        <v>1304</v>
      </c>
      <c r="T29" s="272" t="s">
        <v>1305</v>
      </c>
      <c r="U29" s="273" t="s">
        <v>1306</v>
      </c>
      <c r="V29" s="7"/>
    </row>
    <row r="30" spans="1:22" ht="33.75" customHeight="1" x14ac:dyDescent="0.25">
      <c r="A30" s="164" t="s">
        <v>1307</v>
      </c>
      <c r="B30" s="173" t="s">
        <v>1308</v>
      </c>
      <c r="C30" s="159">
        <v>1</v>
      </c>
      <c r="D30" s="159">
        <v>55</v>
      </c>
      <c r="E30" s="159">
        <v>10</v>
      </c>
      <c r="F30" s="159">
        <v>26</v>
      </c>
      <c r="G30" s="330"/>
      <c r="H30" s="331"/>
      <c r="I30" s="331"/>
      <c r="J30" s="331"/>
      <c r="K30" s="331"/>
      <c r="L30" s="331"/>
      <c r="M30" s="331"/>
      <c r="N30" s="331"/>
      <c r="O30" s="331"/>
      <c r="P30" s="331"/>
      <c r="Q30" s="331"/>
      <c r="R30" s="332"/>
      <c r="S30" s="272" t="s">
        <v>1309</v>
      </c>
      <c r="T30" s="272" t="s">
        <v>1310</v>
      </c>
      <c r="U30" s="273" t="s">
        <v>1311</v>
      </c>
      <c r="V30" s="7"/>
    </row>
    <row r="31" spans="1:22" ht="60" customHeight="1" x14ac:dyDescent="0.25">
      <c r="A31" s="164" t="s">
        <v>1312</v>
      </c>
      <c r="B31" s="173" t="s">
        <v>1313</v>
      </c>
      <c r="C31" s="159">
        <v>5</v>
      </c>
      <c r="D31" s="159">
        <v>52</v>
      </c>
      <c r="E31" s="159">
        <v>10</v>
      </c>
      <c r="F31" s="159">
        <v>26</v>
      </c>
      <c r="G31" s="330"/>
      <c r="H31" s="331"/>
      <c r="I31" s="331"/>
      <c r="J31" s="331"/>
      <c r="K31" s="331"/>
      <c r="L31" s="331"/>
      <c r="M31" s="331"/>
      <c r="N31" s="331"/>
      <c r="O31" s="331"/>
      <c r="P31" s="331"/>
      <c r="Q31" s="331"/>
      <c r="R31" s="332"/>
      <c r="S31" s="272" t="s">
        <v>1314</v>
      </c>
      <c r="T31" s="272" t="s">
        <v>1315</v>
      </c>
      <c r="U31" s="273" t="s">
        <v>1316</v>
      </c>
      <c r="V31" s="7"/>
    </row>
    <row r="32" spans="1:22" ht="95.25" customHeight="1" x14ac:dyDescent="0.25">
      <c r="A32" s="164" t="s">
        <v>1317</v>
      </c>
      <c r="B32" s="173" t="s">
        <v>1318</v>
      </c>
      <c r="C32" s="159">
        <v>40</v>
      </c>
      <c r="D32" s="159">
        <v>180</v>
      </c>
      <c r="E32" s="159">
        <v>85</v>
      </c>
      <c r="F32" s="159">
        <v>130</v>
      </c>
      <c r="G32" s="330"/>
      <c r="H32" s="331"/>
      <c r="I32" s="331"/>
      <c r="J32" s="331"/>
      <c r="K32" s="331"/>
      <c r="L32" s="331"/>
      <c r="M32" s="331"/>
      <c r="N32" s="331"/>
      <c r="O32" s="331"/>
      <c r="P32" s="331"/>
      <c r="Q32" s="331"/>
      <c r="R32" s="332"/>
      <c r="S32" s="272" t="s">
        <v>1319</v>
      </c>
      <c r="T32" s="272" t="s">
        <v>1320</v>
      </c>
      <c r="U32" s="273" t="s">
        <v>1321</v>
      </c>
      <c r="V32" s="7"/>
    </row>
    <row r="33" spans="1:22" ht="78.75" customHeight="1" x14ac:dyDescent="0.25">
      <c r="A33" s="164" t="s">
        <v>1322</v>
      </c>
      <c r="B33" s="173" t="s">
        <v>1323</v>
      </c>
      <c r="C33" s="159">
        <v>0.1</v>
      </c>
      <c r="D33" s="159">
        <v>200</v>
      </c>
      <c r="E33" s="159">
        <v>150</v>
      </c>
      <c r="F33" s="159">
        <v>200</v>
      </c>
      <c r="G33" s="330"/>
      <c r="H33" s="331"/>
      <c r="I33" s="331"/>
      <c r="J33" s="331"/>
      <c r="K33" s="331"/>
      <c r="L33" s="331"/>
      <c r="M33" s="331"/>
      <c r="N33" s="331"/>
      <c r="O33" s="331"/>
      <c r="P33" s="331"/>
      <c r="Q33" s="331"/>
      <c r="R33" s="332"/>
      <c r="S33" s="272" t="s">
        <v>1324</v>
      </c>
      <c r="T33" s="272" t="s">
        <v>1325</v>
      </c>
      <c r="U33" s="273" t="s">
        <v>1326</v>
      </c>
      <c r="V33" s="7"/>
    </row>
    <row r="34" spans="1:22" ht="60" customHeight="1" x14ac:dyDescent="0.25">
      <c r="A34" s="164" t="s">
        <v>1327</v>
      </c>
      <c r="B34" s="173" t="s">
        <v>1328</v>
      </c>
      <c r="C34" s="159">
        <v>35</v>
      </c>
      <c r="D34" s="159">
        <v>160</v>
      </c>
      <c r="E34" s="159">
        <v>50</v>
      </c>
      <c r="F34" s="159">
        <v>100</v>
      </c>
      <c r="G34" s="330"/>
      <c r="H34" s="331"/>
      <c r="I34" s="331"/>
      <c r="J34" s="331"/>
      <c r="K34" s="331"/>
      <c r="L34" s="331"/>
      <c r="M34" s="331"/>
      <c r="N34" s="331"/>
      <c r="O34" s="331"/>
      <c r="P34" s="331"/>
      <c r="Q34" s="331"/>
      <c r="R34" s="332"/>
      <c r="S34" s="272" t="s">
        <v>1329</v>
      </c>
      <c r="T34" s="272" t="s">
        <v>1330</v>
      </c>
      <c r="U34" s="273" t="s">
        <v>1331</v>
      </c>
      <c r="V34" s="7"/>
    </row>
    <row r="35" spans="1:22" ht="78.75" customHeight="1" x14ac:dyDescent="0.25">
      <c r="A35" s="164" t="s">
        <v>1332</v>
      </c>
      <c r="B35" s="173" t="s">
        <v>1333</v>
      </c>
      <c r="C35" s="159">
        <v>40</v>
      </c>
      <c r="D35" s="159">
        <v>110</v>
      </c>
      <c r="E35" s="159">
        <v>55</v>
      </c>
      <c r="F35" s="159">
        <v>110</v>
      </c>
      <c r="G35" s="330"/>
      <c r="H35" s="331"/>
      <c r="I35" s="331"/>
      <c r="J35" s="331"/>
      <c r="K35" s="331"/>
      <c r="L35" s="331"/>
      <c r="M35" s="331"/>
      <c r="N35" s="331"/>
      <c r="O35" s="331"/>
      <c r="P35" s="331"/>
      <c r="Q35" s="331"/>
      <c r="R35" s="332"/>
      <c r="S35" s="272" t="s">
        <v>1334</v>
      </c>
      <c r="T35" s="272" t="s">
        <v>1335</v>
      </c>
      <c r="U35" s="273" t="s">
        <v>1336</v>
      </c>
      <c r="V35" s="7"/>
    </row>
    <row r="36" spans="1:22" ht="64.5" customHeight="1" x14ac:dyDescent="0.25">
      <c r="A36" s="164" t="s">
        <v>1337</v>
      </c>
      <c r="B36" s="173" t="s">
        <v>1338</v>
      </c>
      <c r="C36" s="159">
        <v>1</v>
      </c>
      <c r="D36" s="159">
        <v>130</v>
      </c>
      <c r="E36" s="159">
        <v>10</v>
      </c>
      <c r="F36" s="159">
        <v>99</v>
      </c>
      <c r="G36" s="330"/>
      <c r="H36" s="331"/>
      <c r="I36" s="331"/>
      <c r="J36" s="331"/>
      <c r="K36" s="331"/>
      <c r="L36" s="331"/>
      <c r="M36" s="331"/>
      <c r="N36" s="331"/>
      <c r="O36" s="331"/>
      <c r="P36" s="331"/>
      <c r="Q36" s="331"/>
      <c r="R36" s="332"/>
      <c r="S36" s="272" t="s">
        <v>1339</v>
      </c>
      <c r="T36" s="272"/>
      <c r="U36" s="273" t="s">
        <v>1340</v>
      </c>
      <c r="V36" s="7"/>
    </row>
    <row r="37" spans="1:22" ht="30" customHeight="1" x14ac:dyDescent="0.25">
      <c r="A37" s="164" t="s">
        <v>1341</v>
      </c>
      <c r="B37" s="173" t="s">
        <v>1342</v>
      </c>
      <c r="C37" s="159">
        <v>0.318</v>
      </c>
      <c r="D37" s="159">
        <v>4</v>
      </c>
      <c r="E37" s="159">
        <v>0.75</v>
      </c>
      <c r="F37" s="159">
        <v>1.25</v>
      </c>
      <c r="G37" s="330">
        <f t="shared" ref="G37:R37" si="0">IF(ISERROR(G34/G35),0,G34/G35)</f>
        <v>0</v>
      </c>
      <c r="H37" s="331">
        <f t="shared" si="0"/>
        <v>0</v>
      </c>
      <c r="I37" s="331">
        <f t="shared" si="0"/>
        <v>0</v>
      </c>
      <c r="J37" s="331">
        <f t="shared" si="0"/>
        <v>0</v>
      </c>
      <c r="K37" s="331">
        <f t="shared" si="0"/>
        <v>0</v>
      </c>
      <c r="L37" s="331">
        <f t="shared" si="0"/>
        <v>0</v>
      </c>
      <c r="M37" s="331">
        <f t="shared" si="0"/>
        <v>0</v>
      </c>
      <c r="N37" s="331">
        <f t="shared" si="0"/>
        <v>0</v>
      </c>
      <c r="O37" s="331">
        <f t="shared" si="0"/>
        <v>0</v>
      </c>
      <c r="P37" s="331">
        <f t="shared" si="0"/>
        <v>0</v>
      </c>
      <c r="Q37" s="331">
        <f t="shared" si="0"/>
        <v>0</v>
      </c>
      <c r="R37" s="332">
        <f t="shared" si="0"/>
        <v>0</v>
      </c>
      <c r="S37" s="272"/>
      <c r="T37" s="272"/>
      <c r="U37" s="273" t="s">
        <v>1343</v>
      </c>
      <c r="V37" s="7"/>
    </row>
    <row r="38" spans="1:22" ht="15.75" customHeight="1" x14ac:dyDescent="0.25">
      <c r="A38" s="191" t="s">
        <v>1344</v>
      </c>
      <c r="B38" s="190"/>
      <c r="C38" s="168"/>
      <c r="D38" s="168"/>
      <c r="E38" s="168"/>
      <c r="F38" s="168"/>
      <c r="G38" s="333"/>
      <c r="H38" s="333"/>
      <c r="I38" s="333"/>
      <c r="J38" s="333"/>
      <c r="K38" s="333"/>
      <c r="L38" s="333"/>
      <c r="M38" s="333"/>
      <c r="N38" s="333"/>
      <c r="O38" s="333"/>
      <c r="P38" s="333"/>
      <c r="Q38" s="333"/>
      <c r="R38" s="333"/>
      <c r="S38" s="340"/>
      <c r="T38" s="340"/>
      <c r="U38" s="341"/>
      <c r="V38" s="7"/>
    </row>
    <row r="39" spans="1:22" ht="63" customHeight="1" x14ac:dyDescent="0.25">
      <c r="A39" s="164" t="s">
        <v>1345</v>
      </c>
      <c r="B39" s="173" t="s">
        <v>1346</v>
      </c>
      <c r="C39" s="159">
        <v>0.3</v>
      </c>
      <c r="D39" s="159">
        <v>5.7</v>
      </c>
      <c r="E39" s="159">
        <v>1.5</v>
      </c>
      <c r="F39" s="159">
        <v>3</v>
      </c>
      <c r="G39" s="330"/>
      <c r="H39" s="331"/>
      <c r="I39" s="331"/>
      <c r="J39" s="331"/>
      <c r="K39" s="331"/>
      <c r="L39" s="331"/>
      <c r="M39" s="331"/>
      <c r="N39" s="331"/>
      <c r="O39" s="331"/>
      <c r="P39" s="331"/>
      <c r="Q39" s="331"/>
      <c r="R39" s="332"/>
      <c r="S39" s="272" t="s">
        <v>1347</v>
      </c>
      <c r="T39" s="272" t="s">
        <v>1348</v>
      </c>
      <c r="U39" s="273" t="s">
        <v>1349</v>
      </c>
      <c r="V39" s="7"/>
    </row>
    <row r="40" spans="1:22" ht="60" customHeight="1" x14ac:dyDescent="0.25">
      <c r="A40" s="164" t="s">
        <v>1350</v>
      </c>
      <c r="B40" s="173" t="s">
        <v>1351</v>
      </c>
      <c r="C40" s="159">
        <v>4.5</v>
      </c>
      <c r="D40" s="159">
        <v>12.5</v>
      </c>
      <c r="E40" s="159">
        <v>6</v>
      </c>
      <c r="F40" s="159">
        <v>12</v>
      </c>
      <c r="G40" s="330"/>
      <c r="H40" s="331"/>
      <c r="I40" s="331"/>
      <c r="J40" s="331"/>
      <c r="K40" s="331"/>
      <c r="L40" s="331"/>
      <c r="M40" s="331"/>
      <c r="N40" s="331"/>
      <c r="O40" s="331"/>
      <c r="P40" s="331"/>
      <c r="Q40" s="331"/>
      <c r="R40" s="332"/>
      <c r="S40" s="272" t="s">
        <v>1352</v>
      </c>
      <c r="T40" s="272" t="s">
        <v>1353</v>
      </c>
      <c r="U40" s="273" t="s">
        <v>1354</v>
      </c>
      <c r="V40" s="7"/>
    </row>
    <row r="41" spans="1:22" ht="30" customHeight="1" x14ac:dyDescent="0.25">
      <c r="A41" s="164" t="s">
        <v>1355</v>
      </c>
      <c r="B41" s="173" t="s">
        <v>1356</v>
      </c>
      <c r="C41" s="159">
        <v>27</v>
      </c>
      <c r="D41" s="159">
        <v>37</v>
      </c>
      <c r="E41" s="159">
        <v>28</v>
      </c>
      <c r="F41" s="159">
        <v>38</v>
      </c>
      <c r="G41" s="330"/>
      <c r="H41" s="331"/>
      <c r="I41" s="331"/>
      <c r="J41" s="331"/>
      <c r="K41" s="331"/>
      <c r="L41" s="331"/>
      <c r="M41" s="331"/>
      <c r="N41" s="331"/>
      <c r="O41" s="331"/>
      <c r="P41" s="331"/>
      <c r="Q41" s="331"/>
      <c r="R41" s="332"/>
      <c r="S41" s="272" t="s">
        <v>1357</v>
      </c>
      <c r="T41" s="272" t="s">
        <v>1358</v>
      </c>
      <c r="U41" s="273" t="s">
        <v>1359</v>
      </c>
      <c r="V41" s="7"/>
    </row>
    <row r="42" spans="1:22" ht="15" customHeight="1" x14ac:dyDescent="0.25">
      <c r="A42" s="164" t="s">
        <v>1360</v>
      </c>
      <c r="B42" s="173"/>
      <c r="C42" s="159">
        <v>1.2</v>
      </c>
      <c r="D42" s="159">
        <v>4.9000000000000004</v>
      </c>
      <c r="E42" s="159">
        <v>1.2</v>
      </c>
      <c r="F42" s="159">
        <v>4.9000000000000004</v>
      </c>
      <c r="G42" s="330"/>
      <c r="H42" s="331"/>
      <c r="I42" s="331"/>
      <c r="J42" s="331"/>
      <c r="K42" s="331"/>
      <c r="L42" s="331"/>
      <c r="M42" s="331"/>
      <c r="N42" s="331"/>
      <c r="O42" s="331"/>
      <c r="P42" s="331"/>
      <c r="Q42" s="331"/>
      <c r="R42" s="332"/>
      <c r="S42" s="272"/>
      <c r="T42" s="272"/>
      <c r="U42" s="273"/>
      <c r="V42" s="7"/>
    </row>
    <row r="43" spans="1:22" ht="15" customHeight="1" x14ac:dyDescent="0.25">
      <c r="A43" s="164" t="s">
        <v>1361</v>
      </c>
      <c r="B43" s="173" t="s">
        <v>1362</v>
      </c>
      <c r="C43" s="159">
        <v>100</v>
      </c>
      <c r="D43" s="159">
        <v>180</v>
      </c>
      <c r="E43" s="159">
        <v>100</v>
      </c>
      <c r="F43" s="159">
        <v>180</v>
      </c>
      <c r="G43" s="330"/>
      <c r="H43" s="331"/>
      <c r="I43" s="331"/>
      <c r="J43" s="331"/>
      <c r="K43" s="331"/>
      <c r="L43" s="331"/>
      <c r="M43" s="331"/>
      <c r="N43" s="331"/>
      <c r="O43" s="331"/>
      <c r="P43" s="331"/>
      <c r="Q43" s="331"/>
      <c r="R43" s="332"/>
      <c r="S43" s="272"/>
      <c r="T43" s="272"/>
      <c r="U43" s="273"/>
      <c r="V43" s="7"/>
    </row>
    <row r="44" spans="1:22" ht="30" customHeight="1" x14ac:dyDescent="0.25">
      <c r="A44" s="164" t="s">
        <v>1363</v>
      </c>
      <c r="B44" s="173" t="s">
        <v>1364</v>
      </c>
      <c r="C44" s="159">
        <v>0.7</v>
      </c>
      <c r="D44" s="159">
        <v>2</v>
      </c>
      <c r="E44" s="159">
        <v>1</v>
      </c>
      <c r="F44" s="159">
        <v>1.5</v>
      </c>
      <c r="G44" s="330"/>
      <c r="H44" s="331"/>
      <c r="I44" s="331"/>
      <c r="J44" s="331"/>
      <c r="K44" s="331"/>
      <c r="L44" s="331"/>
      <c r="M44" s="331"/>
      <c r="N44" s="331"/>
      <c r="O44" s="331"/>
      <c r="P44" s="331"/>
      <c r="Q44" s="331"/>
      <c r="R44" s="332"/>
      <c r="S44" s="272" t="s">
        <v>1365</v>
      </c>
      <c r="T44" s="272" t="s">
        <v>1366</v>
      </c>
      <c r="U44" s="273"/>
      <c r="V44" s="7"/>
    </row>
    <row r="45" spans="1:22" ht="65.25" customHeight="1" x14ac:dyDescent="0.25">
      <c r="A45" s="164" t="s">
        <v>1367</v>
      </c>
      <c r="B45" s="173" t="s">
        <v>1368</v>
      </c>
      <c r="C45" s="159">
        <v>2</v>
      </c>
      <c r="D45" s="159">
        <v>4.4000000000000004</v>
      </c>
      <c r="E45" s="159">
        <v>3</v>
      </c>
      <c r="F45" s="159">
        <v>4.5</v>
      </c>
      <c r="G45" s="330"/>
      <c r="H45" s="331"/>
      <c r="I45" s="331"/>
      <c r="J45" s="331"/>
      <c r="K45" s="331"/>
      <c r="L45" s="331"/>
      <c r="M45" s="331"/>
      <c r="N45" s="331"/>
      <c r="O45" s="331"/>
      <c r="P45" s="331"/>
      <c r="Q45" s="331"/>
      <c r="R45" s="332"/>
      <c r="S45" s="272" t="s">
        <v>1369</v>
      </c>
      <c r="T45" s="272" t="s">
        <v>1370</v>
      </c>
      <c r="U45" s="273" t="s">
        <v>1371</v>
      </c>
      <c r="V45" s="7"/>
    </row>
    <row r="46" spans="1:22" ht="36.75" customHeight="1" x14ac:dyDescent="0.25">
      <c r="A46" s="164" t="s">
        <v>1372</v>
      </c>
      <c r="B46" s="173" t="s">
        <v>1373</v>
      </c>
      <c r="C46" s="159">
        <v>90</v>
      </c>
      <c r="D46" s="159">
        <v>350</v>
      </c>
      <c r="E46" s="159">
        <v>90</v>
      </c>
      <c r="F46" s="159">
        <v>350</v>
      </c>
      <c r="G46" s="330"/>
      <c r="H46" s="331"/>
      <c r="I46" s="331"/>
      <c r="J46" s="331"/>
      <c r="K46" s="331"/>
      <c r="L46" s="331"/>
      <c r="M46" s="331"/>
      <c r="N46" s="331"/>
      <c r="O46" s="331"/>
      <c r="P46" s="331"/>
      <c r="Q46" s="331"/>
      <c r="R46" s="332"/>
      <c r="S46" s="272" t="s">
        <v>1374</v>
      </c>
      <c r="T46" s="272" t="s">
        <v>1375</v>
      </c>
      <c r="U46" s="273" t="s">
        <v>1376</v>
      </c>
      <c r="V46" s="7"/>
    </row>
    <row r="47" spans="1:22" ht="63" customHeight="1" x14ac:dyDescent="0.25">
      <c r="A47" s="164" t="s">
        <v>1377</v>
      </c>
      <c r="B47" s="173" t="s">
        <v>1378</v>
      </c>
      <c r="C47" s="159">
        <v>18</v>
      </c>
      <c r="D47" s="159">
        <v>27</v>
      </c>
      <c r="E47" s="159">
        <v>18</v>
      </c>
      <c r="F47" s="159">
        <v>27</v>
      </c>
      <c r="G47" s="330"/>
      <c r="H47" s="331"/>
      <c r="I47" s="331"/>
      <c r="J47" s="331"/>
      <c r="K47" s="331"/>
      <c r="L47" s="331"/>
      <c r="M47" s="331"/>
      <c r="N47" s="331"/>
      <c r="O47" s="331"/>
      <c r="P47" s="331"/>
      <c r="Q47" s="331"/>
      <c r="R47" s="332"/>
      <c r="S47" s="272" t="s">
        <v>1379</v>
      </c>
      <c r="T47" s="272"/>
      <c r="U47" s="273" t="s">
        <v>1380</v>
      </c>
      <c r="V47" s="7"/>
    </row>
    <row r="48" spans="1:22" ht="30" customHeight="1" x14ac:dyDescent="0.25">
      <c r="A48" s="164" t="s">
        <v>1381</v>
      </c>
      <c r="B48" s="159" t="s">
        <v>1382</v>
      </c>
      <c r="C48" s="159">
        <v>0</v>
      </c>
      <c r="D48" s="159">
        <v>1</v>
      </c>
      <c r="E48" s="159">
        <v>0</v>
      </c>
      <c r="F48" s="159">
        <v>1</v>
      </c>
      <c r="G48" s="330"/>
      <c r="H48" s="331"/>
      <c r="I48" s="331"/>
      <c r="J48" s="331"/>
      <c r="K48" s="331"/>
      <c r="L48" s="331"/>
      <c r="M48" s="331"/>
      <c r="N48" s="331"/>
      <c r="O48" s="331"/>
      <c r="P48" s="331"/>
      <c r="Q48" s="331"/>
      <c r="R48" s="332"/>
      <c r="S48" s="272" t="s">
        <v>1383</v>
      </c>
      <c r="T48" s="272" t="s">
        <v>1384</v>
      </c>
      <c r="U48" s="273" t="s">
        <v>1385</v>
      </c>
      <c r="V48" s="7"/>
    </row>
    <row r="49" spans="1:23" ht="30" customHeight="1" x14ac:dyDescent="0.25">
      <c r="A49" s="164" t="s">
        <v>1386</v>
      </c>
      <c r="B49" s="173" t="s">
        <v>1387</v>
      </c>
      <c r="C49" s="159">
        <v>0</v>
      </c>
      <c r="D49" s="159">
        <v>34</v>
      </c>
      <c r="E49" s="159">
        <v>0</v>
      </c>
      <c r="F49" s="159">
        <v>2</v>
      </c>
      <c r="G49" s="330"/>
      <c r="H49" s="331"/>
      <c r="I49" s="331"/>
      <c r="J49" s="331"/>
      <c r="K49" s="331"/>
      <c r="L49" s="331"/>
      <c r="M49" s="331"/>
      <c r="N49" s="331"/>
      <c r="O49" s="331"/>
      <c r="P49" s="331"/>
      <c r="Q49" s="331"/>
      <c r="R49" s="332"/>
      <c r="S49" s="272" t="s">
        <v>1388</v>
      </c>
      <c r="T49" s="272" t="s">
        <v>1389</v>
      </c>
      <c r="U49" s="273" t="s">
        <v>1390</v>
      </c>
      <c r="V49" s="7"/>
    </row>
    <row r="50" spans="1:23" ht="15.75" customHeight="1" x14ac:dyDescent="0.25">
      <c r="A50" s="191" t="s">
        <v>1391</v>
      </c>
      <c r="B50" s="190"/>
      <c r="C50" s="168"/>
      <c r="D50" s="168"/>
      <c r="E50" s="168"/>
      <c r="F50" s="168"/>
      <c r="G50" s="333"/>
      <c r="H50" s="333"/>
      <c r="I50" s="333"/>
      <c r="J50" s="333"/>
      <c r="K50" s="333"/>
      <c r="L50" s="333"/>
      <c r="M50" s="333"/>
      <c r="N50" s="333"/>
      <c r="O50" s="333"/>
      <c r="P50" s="333"/>
      <c r="Q50" s="333"/>
      <c r="R50" s="333"/>
      <c r="S50" s="340"/>
      <c r="T50" s="340"/>
      <c r="U50" s="341"/>
      <c r="V50" s="7"/>
    </row>
    <row r="51" spans="1:23" ht="90" customHeight="1" x14ac:dyDescent="0.25">
      <c r="A51" s="164" t="s">
        <v>1392</v>
      </c>
      <c r="B51" s="173" t="s">
        <v>1393</v>
      </c>
      <c r="C51" s="159">
        <v>4</v>
      </c>
      <c r="D51" s="159">
        <v>10.5</v>
      </c>
      <c r="E51" s="159">
        <v>5</v>
      </c>
      <c r="F51" s="159">
        <v>8</v>
      </c>
      <c r="G51" s="330"/>
      <c r="H51" s="331"/>
      <c r="I51" s="331"/>
      <c r="J51" s="331"/>
      <c r="K51" s="331"/>
      <c r="L51" s="331"/>
      <c r="M51" s="331"/>
      <c r="N51" s="331"/>
      <c r="O51" s="331"/>
      <c r="P51" s="331"/>
      <c r="Q51" s="331"/>
      <c r="R51" s="332"/>
      <c r="S51" s="272" t="s">
        <v>1394</v>
      </c>
      <c r="T51" s="272" t="s">
        <v>1395</v>
      </c>
      <c r="U51" s="273" t="s">
        <v>1396</v>
      </c>
      <c r="V51" s="7"/>
    </row>
    <row r="52" spans="1:23" ht="60" customHeight="1" x14ac:dyDescent="0.25">
      <c r="A52" s="164" t="s">
        <v>1397</v>
      </c>
      <c r="B52" s="173" t="s">
        <v>1398</v>
      </c>
      <c r="C52" s="159">
        <v>3.9</v>
      </c>
      <c r="D52" s="159">
        <v>5.0999999999999996</v>
      </c>
      <c r="E52" s="159">
        <v>3.9</v>
      </c>
      <c r="F52" s="159">
        <v>4.5</v>
      </c>
      <c r="G52" s="330"/>
      <c r="H52" s="331"/>
      <c r="I52" s="331"/>
      <c r="J52" s="331"/>
      <c r="K52" s="331"/>
      <c r="L52" s="331"/>
      <c r="M52" s="331"/>
      <c r="N52" s="331"/>
      <c r="O52" s="331"/>
      <c r="P52" s="331"/>
      <c r="Q52" s="331"/>
      <c r="R52" s="332"/>
      <c r="S52" s="272" t="s">
        <v>1399</v>
      </c>
      <c r="T52" s="272" t="s">
        <v>1400</v>
      </c>
      <c r="U52" s="273" t="s">
        <v>1401</v>
      </c>
      <c r="V52" s="7"/>
    </row>
    <row r="53" spans="1:23" ht="66" customHeight="1" x14ac:dyDescent="0.25">
      <c r="A53" s="164" t="s">
        <v>1402</v>
      </c>
      <c r="B53" s="173" t="s">
        <v>1403</v>
      </c>
      <c r="C53" s="159">
        <v>3.9</v>
      </c>
      <c r="D53" s="159">
        <v>5.0999999999999996</v>
      </c>
      <c r="E53" s="159">
        <v>4.2</v>
      </c>
      <c r="F53" s="159">
        <v>4.9000000000000004</v>
      </c>
      <c r="G53" s="330"/>
      <c r="H53" s="331"/>
      <c r="I53" s="331"/>
      <c r="J53" s="331"/>
      <c r="K53" s="331"/>
      <c r="L53" s="331"/>
      <c r="M53" s="331"/>
      <c r="N53" s="331"/>
      <c r="O53" s="331"/>
      <c r="P53" s="331"/>
      <c r="Q53" s="331"/>
      <c r="R53" s="332"/>
      <c r="S53" s="272" t="s">
        <v>1404</v>
      </c>
      <c r="T53" s="272" t="s">
        <v>1405</v>
      </c>
      <c r="U53" s="273" t="s">
        <v>1406</v>
      </c>
      <c r="V53" s="7"/>
    </row>
    <row r="54" spans="1:23" ht="60" customHeight="1" x14ac:dyDescent="0.25">
      <c r="A54" s="164" t="s">
        <v>1407</v>
      </c>
      <c r="B54" s="173" t="s">
        <v>1408</v>
      </c>
      <c r="C54" s="159">
        <v>12</v>
      </c>
      <c r="D54" s="159">
        <v>16</v>
      </c>
      <c r="E54" s="159">
        <v>13.5</v>
      </c>
      <c r="F54" s="159">
        <v>14.5</v>
      </c>
      <c r="G54" s="330"/>
      <c r="H54" s="331"/>
      <c r="I54" s="331"/>
      <c r="J54" s="331"/>
      <c r="K54" s="331"/>
      <c r="L54" s="331"/>
      <c r="M54" s="331"/>
      <c r="N54" s="331"/>
      <c r="O54" s="331"/>
      <c r="P54" s="331"/>
      <c r="Q54" s="331"/>
      <c r="R54" s="332"/>
      <c r="S54" s="272" t="s">
        <v>1409</v>
      </c>
      <c r="T54" s="272" t="s">
        <v>1410</v>
      </c>
      <c r="U54" s="273" t="s">
        <v>1411</v>
      </c>
      <c r="V54" s="7"/>
    </row>
    <row r="55" spans="1:23" ht="60" customHeight="1" x14ac:dyDescent="0.25">
      <c r="A55" s="164" t="s">
        <v>1412</v>
      </c>
      <c r="B55" s="173" t="s">
        <v>1413</v>
      </c>
      <c r="C55" s="159">
        <v>12</v>
      </c>
      <c r="D55" s="159">
        <v>16</v>
      </c>
      <c r="E55" s="159">
        <v>14</v>
      </c>
      <c r="F55" s="159">
        <v>15</v>
      </c>
      <c r="G55" s="330"/>
      <c r="H55" s="331"/>
      <c r="I55" s="331"/>
      <c r="J55" s="331"/>
      <c r="K55" s="331"/>
      <c r="L55" s="331"/>
      <c r="M55" s="331"/>
      <c r="N55" s="331"/>
      <c r="O55" s="331"/>
      <c r="P55" s="331"/>
      <c r="Q55" s="331"/>
      <c r="R55" s="332"/>
      <c r="S55" s="272" t="s">
        <v>1414</v>
      </c>
      <c r="T55" s="272" t="s">
        <v>1415</v>
      </c>
      <c r="U55" s="273" t="s">
        <v>1416</v>
      </c>
      <c r="V55" s="7"/>
    </row>
    <row r="56" spans="1:23" ht="75" customHeight="1" x14ac:dyDescent="0.25">
      <c r="A56" s="164" t="s">
        <v>1417</v>
      </c>
      <c r="B56" s="173" t="s">
        <v>1418</v>
      </c>
      <c r="C56" s="159">
        <v>36</v>
      </c>
      <c r="D56" s="159">
        <v>48.2</v>
      </c>
      <c r="E56" s="159">
        <v>37</v>
      </c>
      <c r="F56" s="159">
        <v>44</v>
      </c>
      <c r="G56" s="330"/>
      <c r="H56" s="331"/>
      <c r="I56" s="331"/>
      <c r="J56" s="331"/>
      <c r="K56" s="331"/>
      <c r="L56" s="331"/>
      <c r="M56" s="331"/>
      <c r="N56" s="331"/>
      <c r="O56" s="331"/>
      <c r="P56" s="331"/>
      <c r="Q56" s="331"/>
      <c r="R56" s="332"/>
      <c r="S56" s="272" t="s">
        <v>1419</v>
      </c>
      <c r="T56" s="272" t="s">
        <v>1420</v>
      </c>
      <c r="U56" s="273" t="s">
        <v>1421</v>
      </c>
      <c r="V56" s="7"/>
    </row>
    <row r="57" spans="1:23" ht="75" customHeight="1" x14ac:dyDescent="0.25">
      <c r="A57" s="164" t="s">
        <v>1422</v>
      </c>
      <c r="B57" s="173" t="s">
        <v>1423</v>
      </c>
      <c r="C57" s="159">
        <v>36</v>
      </c>
      <c r="D57" s="159">
        <v>48.2</v>
      </c>
      <c r="E57" s="159">
        <v>40</v>
      </c>
      <c r="F57" s="159">
        <v>48</v>
      </c>
      <c r="G57" s="330"/>
      <c r="H57" s="331"/>
      <c r="I57" s="331"/>
      <c r="J57" s="331"/>
      <c r="K57" s="331"/>
      <c r="L57" s="331"/>
      <c r="M57" s="331"/>
      <c r="N57" s="331"/>
      <c r="O57" s="331"/>
      <c r="P57" s="331"/>
      <c r="Q57" s="331"/>
      <c r="R57" s="332"/>
      <c r="S57" s="272" t="s">
        <v>1424</v>
      </c>
      <c r="T57" s="272" t="s">
        <v>1425</v>
      </c>
      <c r="U57" s="273" t="s">
        <v>1426</v>
      </c>
      <c r="V57" s="7"/>
    </row>
    <row r="58" spans="1:23" ht="62.25" customHeight="1" x14ac:dyDescent="0.25">
      <c r="A58" s="164" t="s">
        <v>1427</v>
      </c>
      <c r="B58" s="173" t="s">
        <v>1428</v>
      </c>
      <c r="C58" s="159">
        <v>82</v>
      </c>
      <c r="D58" s="159">
        <v>103</v>
      </c>
      <c r="E58" s="159">
        <v>85</v>
      </c>
      <c r="F58" s="159">
        <v>92</v>
      </c>
      <c r="G58" s="330"/>
      <c r="H58" s="331"/>
      <c r="I58" s="331"/>
      <c r="J58" s="331"/>
      <c r="K58" s="331"/>
      <c r="L58" s="331"/>
      <c r="M58" s="331"/>
      <c r="N58" s="331"/>
      <c r="O58" s="331"/>
      <c r="P58" s="331"/>
      <c r="Q58" s="331"/>
      <c r="R58" s="332"/>
      <c r="S58" s="272" t="s">
        <v>1429</v>
      </c>
      <c r="T58" s="272" t="s">
        <v>1430</v>
      </c>
      <c r="U58" s="280" t="s">
        <v>1431</v>
      </c>
      <c r="V58" s="7"/>
    </row>
    <row r="59" spans="1:23" ht="45" customHeight="1" x14ac:dyDescent="0.25">
      <c r="A59" s="164" t="s">
        <v>1432</v>
      </c>
      <c r="B59" s="173" t="s">
        <v>1433</v>
      </c>
      <c r="C59" s="159">
        <v>27</v>
      </c>
      <c r="D59" s="159">
        <v>34</v>
      </c>
      <c r="E59" s="159">
        <v>27</v>
      </c>
      <c r="F59" s="159">
        <v>32</v>
      </c>
      <c r="G59" s="330"/>
      <c r="H59" s="331"/>
      <c r="I59" s="331"/>
      <c r="J59" s="331"/>
      <c r="K59" s="331"/>
      <c r="L59" s="331"/>
      <c r="M59" s="331"/>
      <c r="N59" s="331"/>
      <c r="O59" s="331"/>
      <c r="P59" s="331"/>
      <c r="Q59" s="331"/>
      <c r="R59" s="332"/>
      <c r="S59" s="272" t="s">
        <v>1434</v>
      </c>
      <c r="T59" s="272" t="s">
        <v>1435</v>
      </c>
      <c r="U59" s="280" t="s">
        <v>1436</v>
      </c>
      <c r="V59" s="7"/>
    </row>
    <row r="60" spans="1:23" ht="45" customHeight="1" x14ac:dyDescent="0.25">
      <c r="A60" s="164" t="s">
        <v>1437</v>
      </c>
      <c r="B60" s="173" t="s">
        <v>1438</v>
      </c>
      <c r="C60" s="159">
        <v>30.9</v>
      </c>
      <c r="D60" s="159">
        <v>35.4</v>
      </c>
      <c r="E60" s="159">
        <v>32</v>
      </c>
      <c r="F60" s="159">
        <v>35</v>
      </c>
      <c r="G60" s="330"/>
      <c r="H60" s="331"/>
      <c r="I60" s="331"/>
      <c r="J60" s="331"/>
      <c r="K60" s="331"/>
      <c r="L60" s="331"/>
      <c r="M60" s="331"/>
      <c r="N60" s="331"/>
      <c r="O60" s="331"/>
      <c r="P60" s="331"/>
      <c r="Q60" s="331"/>
      <c r="R60" s="332"/>
      <c r="S60" s="272" t="s">
        <v>1439</v>
      </c>
      <c r="T60" s="272" t="s">
        <v>1440</v>
      </c>
      <c r="U60" s="280" t="s">
        <v>1441</v>
      </c>
      <c r="V60" s="7"/>
    </row>
    <row r="61" spans="1:23" ht="45" customHeight="1" x14ac:dyDescent="0.25">
      <c r="A61" s="164" t="s">
        <v>1442</v>
      </c>
      <c r="B61" s="173" t="s">
        <v>1443</v>
      </c>
      <c r="C61" s="159">
        <v>10.8</v>
      </c>
      <c r="D61" s="159">
        <v>14.8</v>
      </c>
      <c r="E61" s="159">
        <v>0</v>
      </c>
      <c r="F61" s="159">
        <v>13</v>
      </c>
      <c r="G61" s="330"/>
      <c r="H61" s="331"/>
      <c r="I61" s="331"/>
      <c r="J61" s="331"/>
      <c r="K61" s="331"/>
      <c r="L61" s="331"/>
      <c r="M61" s="331"/>
      <c r="N61" s="331"/>
      <c r="O61" s="331"/>
      <c r="P61" s="331"/>
      <c r="Q61" s="331"/>
      <c r="R61" s="332"/>
      <c r="S61" s="272" t="s">
        <v>1444</v>
      </c>
      <c r="T61" s="281" t="s">
        <v>1445</v>
      </c>
      <c r="U61" s="280" t="s">
        <v>1446</v>
      </c>
      <c r="V61" s="7"/>
    </row>
    <row r="62" spans="1:23" ht="45" customHeight="1" x14ac:dyDescent="0.25">
      <c r="A62" s="165" t="s">
        <v>1447</v>
      </c>
      <c r="B62" s="174" t="s">
        <v>1448</v>
      </c>
      <c r="C62" s="159">
        <v>150</v>
      </c>
      <c r="D62" s="159">
        <v>400</v>
      </c>
      <c r="E62" s="159">
        <v>150</v>
      </c>
      <c r="F62" s="159">
        <v>450</v>
      </c>
      <c r="G62" s="330"/>
      <c r="H62" s="331"/>
      <c r="I62" s="331"/>
      <c r="J62" s="331"/>
      <c r="K62" s="331"/>
      <c r="L62" s="331"/>
      <c r="M62" s="331"/>
      <c r="N62" s="331"/>
      <c r="O62" s="331"/>
      <c r="P62" s="331"/>
      <c r="Q62" s="331"/>
      <c r="R62" s="332"/>
      <c r="S62" s="281" t="s">
        <v>1449</v>
      </c>
      <c r="T62" s="272" t="s">
        <v>1450</v>
      </c>
      <c r="U62" s="273" t="s">
        <v>1451</v>
      </c>
      <c r="V62" s="155"/>
      <c r="W62" s="155"/>
    </row>
    <row r="63" spans="1:23" ht="30" customHeight="1" x14ac:dyDescent="0.25">
      <c r="A63" s="164" t="s">
        <v>1452</v>
      </c>
      <c r="B63" s="173" t="s">
        <v>1453</v>
      </c>
      <c r="C63" s="159">
        <v>40</v>
      </c>
      <c r="D63" s="159">
        <v>78</v>
      </c>
      <c r="E63" s="159">
        <v>40</v>
      </c>
      <c r="F63" s="159">
        <v>60</v>
      </c>
      <c r="G63" s="330"/>
      <c r="H63" s="331"/>
      <c r="I63" s="331"/>
      <c r="J63" s="331"/>
      <c r="K63" s="331"/>
      <c r="L63" s="331"/>
      <c r="M63" s="331"/>
      <c r="N63" s="331"/>
      <c r="O63" s="331"/>
      <c r="P63" s="331"/>
      <c r="Q63" s="331"/>
      <c r="R63" s="332"/>
      <c r="S63" s="272" t="s">
        <v>1454</v>
      </c>
      <c r="T63" s="272" t="s">
        <v>1455</v>
      </c>
      <c r="U63" s="273" t="s">
        <v>1456</v>
      </c>
      <c r="V63" s="7"/>
    </row>
    <row r="64" spans="1:23" ht="30" customHeight="1" x14ac:dyDescent="0.25">
      <c r="A64" s="164" t="s">
        <v>1457</v>
      </c>
      <c r="B64" s="173" t="s">
        <v>1458</v>
      </c>
      <c r="C64" s="159">
        <v>15</v>
      </c>
      <c r="D64" s="159">
        <v>50</v>
      </c>
      <c r="E64" s="159">
        <v>25</v>
      </c>
      <c r="F64" s="159">
        <v>40</v>
      </c>
      <c r="G64" s="330"/>
      <c r="H64" s="331"/>
      <c r="I64" s="331"/>
      <c r="J64" s="331"/>
      <c r="K64" s="331"/>
      <c r="L64" s="331"/>
      <c r="M64" s="331"/>
      <c r="N64" s="331"/>
      <c r="O64" s="331"/>
      <c r="P64" s="331"/>
      <c r="Q64" s="331"/>
      <c r="R64" s="332"/>
      <c r="S64" s="272" t="s">
        <v>1459</v>
      </c>
      <c r="T64" s="272" t="s">
        <v>1460</v>
      </c>
      <c r="U64" s="273" t="s">
        <v>1461</v>
      </c>
      <c r="V64" s="7"/>
    </row>
    <row r="65" spans="1:23" ht="49.5" customHeight="1" x14ac:dyDescent="0.25">
      <c r="A65" s="164" t="s">
        <v>1462</v>
      </c>
      <c r="B65" s="173" t="s">
        <v>1463</v>
      </c>
      <c r="C65" s="159">
        <v>0</v>
      </c>
      <c r="D65" s="159">
        <v>13</v>
      </c>
      <c r="E65" s="159">
        <v>0</v>
      </c>
      <c r="F65" s="159">
        <v>7</v>
      </c>
      <c r="G65" s="330"/>
      <c r="H65" s="331"/>
      <c r="I65" s="331"/>
      <c r="J65" s="331"/>
      <c r="K65" s="331"/>
      <c r="L65" s="331"/>
      <c r="M65" s="331"/>
      <c r="N65" s="331"/>
      <c r="O65" s="331"/>
      <c r="P65" s="331"/>
      <c r="Q65" s="331"/>
      <c r="R65" s="332"/>
      <c r="S65" s="272" t="s">
        <v>1464</v>
      </c>
      <c r="T65" s="272" t="s">
        <v>1465</v>
      </c>
      <c r="U65" s="273" t="s">
        <v>1466</v>
      </c>
      <c r="V65" s="7"/>
    </row>
    <row r="66" spans="1:23" ht="30" customHeight="1" x14ac:dyDescent="0.25">
      <c r="A66" s="164" t="s">
        <v>1467</v>
      </c>
      <c r="B66" s="173" t="s">
        <v>1468</v>
      </c>
      <c r="C66" s="159">
        <v>0</v>
      </c>
      <c r="D66" s="159">
        <v>5</v>
      </c>
      <c r="E66" s="159">
        <v>0</v>
      </c>
      <c r="F66" s="159">
        <v>3</v>
      </c>
      <c r="G66" s="330"/>
      <c r="H66" s="331"/>
      <c r="I66" s="331"/>
      <c r="J66" s="331"/>
      <c r="K66" s="331"/>
      <c r="L66" s="331"/>
      <c r="M66" s="331"/>
      <c r="N66" s="331"/>
      <c r="O66" s="331"/>
      <c r="P66" s="331"/>
      <c r="Q66" s="331"/>
      <c r="R66" s="332"/>
      <c r="S66" s="272" t="s">
        <v>1469</v>
      </c>
      <c r="T66" s="272" t="s">
        <v>1470</v>
      </c>
      <c r="U66" s="273" t="s">
        <v>1471</v>
      </c>
      <c r="V66" s="7"/>
    </row>
    <row r="67" spans="1:23" ht="30" customHeight="1" x14ac:dyDescent="0.25">
      <c r="A67" s="164" t="s">
        <v>1472</v>
      </c>
      <c r="B67" s="173" t="s">
        <v>1473</v>
      </c>
      <c r="C67" s="159">
        <v>0</v>
      </c>
      <c r="D67" s="159">
        <v>5</v>
      </c>
      <c r="E67" s="159">
        <v>0</v>
      </c>
      <c r="F67" s="159">
        <v>1</v>
      </c>
      <c r="G67" s="330"/>
      <c r="H67" s="331"/>
      <c r="I67" s="331"/>
      <c r="J67" s="331"/>
      <c r="K67" s="331"/>
      <c r="L67" s="331"/>
      <c r="M67" s="331"/>
      <c r="N67" s="331"/>
      <c r="O67" s="331"/>
      <c r="P67" s="331"/>
      <c r="Q67" s="331"/>
      <c r="R67" s="332"/>
      <c r="S67" s="272" t="s">
        <v>1474</v>
      </c>
      <c r="T67" s="272" t="s">
        <v>1475</v>
      </c>
      <c r="U67" s="273" t="s">
        <v>1476</v>
      </c>
      <c r="V67" s="7"/>
    </row>
    <row r="68" spans="1:23" ht="15" customHeight="1" x14ac:dyDescent="0.25">
      <c r="A68" s="164" t="s">
        <v>1477</v>
      </c>
      <c r="B68" s="173" t="s">
        <v>1478</v>
      </c>
      <c r="C68" s="159">
        <v>1.8</v>
      </c>
      <c r="D68" s="159">
        <v>7.8</v>
      </c>
      <c r="E68" s="159">
        <v>1.8</v>
      </c>
      <c r="F68" s="159">
        <v>7.8</v>
      </c>
      <c r="G68" s="330"/>
      <c r="H68" s="331"/>
      <c r="I68" s="331"/>
      <c r="J68" s="331"/>
      <c r="K68" s="331"/>
      <c r="L68" s="331"/>
      <c r="M68" s="331"/>
      <c r="N68" s="331"/>
      <c r="O68" s="331"/>
      <c r="P68" s="331"/>
      <c r="Q68" s="331"/>
      <c r="R68" s="332"/>
      <c r="S68" s="272" t="s">
        <v>1479</v>
      </c>
      <c r="T68" s="272" t="s">
        <v>1480</v>
      </c>
      <c r="U68" s="273" t="s">
        <v>1481</v>
      </c>
      <c r="V68" s="7"/>
    </row>
    <row r="69" spans="1:23" ht="15" customHeight="1" x14ac:dyDescent="0.25">
      <c r="A69" s="164" t="s">
        <v>1482</v>
      </c>
      <c r="B69" s="173" t="s">
        <v>1483</v>
      </c>
      <c r="C69" s="159">
        <v>0.7</v>
      </c>
      <c r="D69" s="159">
        <v>4.5</v>
      </c>
      <c r="E69" s="159">
        <v>0.7</v>
      </c>
      <c r="F69" s="159">
        <v>4.5</v>
      </c>
      <c r="G69" s="330"/>
      <c r="H69" s="331"/>
      <c r="I69" s="331"/>
      <c r="J69" s="331"/>
      <c r="K69" s="331"/>
      <c r="L69" s="331"/>
      <c r="M69" s="331"/>
      <c r="N69" s="331"/>
      <c r="O69" s="331"/>
      <c r="P69" s="331"/>
      <c r="Q69" s="331"/>
      <c r="R69" s="332"/>
      <c r="S69" s="272" t="s">
        <v>1484</v>
      </c>
      <c r="T69" s="272" t="s">
        <v>1485</v>
      </c>
      <c r="U69" s="273" t="s">
        <v>1486</v>
      </c>
      <c r="V69" s="7"/>
    </row>
    <row r="70" spans="1:23" ht="15" customHeight="1" x14ac:dyDescent="0.25">
      <c r="A70" s="164" t="s">
        <v>1487</v>
      </c>
      <c r="B70" s="173" t="s">
        <v>1488</v>
      </c>
      <c r="C70" s="159">
        <v>0.1</v>
      </c>
      <c r="D70" s="159">
        <v>1</v>
      </c>
      <c r="E70" s="159">
        <v>0.1</v>
      </c>
      <c r="F70" s="159">
        <v>1</v>
      </c>
      <c r="G70" s="330"/>
      <c r="H70" s="331"/>
      <c r="I70" s="331"/>
      <c r="J70" s="331"/>
      <c r="K70" s="331"/>
      <c r="L70" s="331"/>
      <c r="M70" s="331"/>
      <c r="N70" s="331"/>
      <c r="O70" s="331"/>
      <c r="P70" s="331"/>
      <c r="Q70" s="331"/>
      <c r="R70" s="332"/>
      <c r="S70" s="272" t="s">
        <v>1489</v>
      </c>
      <c r="T70" s="272" t="s">
        <v>1490</v>
      </c>
      <c r="U70" s="273" t="s">
        <v>1491</v>
      </c>
      <c r="V70" s="7"/>
    </row>
    <row r="71" spans="1:23" ht="15" customHeight="1" x14ac:dyDescent="0.25">
      <c r="A71" s="164" t="s">
        <v>1492</v>
      </c>
      <c r="B71" s="173" t="s">
        <v>1493</v>
      </c>
      <c r="C71" s="159">
        <v>0</v>
      </c>
      <c r="D71" s="159">
        <v>0.4</v>
      </c>
      <c r="E71" s="159">
        <v>0</v>
      </c>
      <c r="F71" s="159">
        <v>0.4</v>
      </c>
      <c r="G71" s="330"/>
      <c r="H71" s="331"/>
      <c r="I71" s="331"/>
      <c r="J71" s="331"/>
      <c r="K71" s="331"/>
      <c r="L71" s="331"/>
      <c r="M71" s="331"/>
      <c r="N71" s="331"/>
      <c r="O71" s="331"/>
      <c r="P71" s="331"/>
      <c r="Q71" s="331"/>
      <c r="R71" s="332"/>
      <c r="S71" s="272" t="s">
        <v>1494</v>
      </c>
      <c r="T71" s="272" t="s">
        <v>1495</v>
      </c>
      <c r="U71" s="273" t="s">
        <v>1496</v>
      </c>
      <c r="V71" s="7"/>
    </row>
    <row r="72" spans="1:23" ht="15" customHeight="1" x14ac:dyDescent="0.25">
      <c r="A72" s="164" t="s">
        <v>1497</v>
      </c>
      <c r="B72" s="173" t="s">
        <v>1498</v>
      </c>
      <c r="C72" s="159">
        <v>0</v>
      </c>
      <c r="D72" s="159">
        <v>0.2</v>
      </c>
      <c r="E72" s="159">
        <v>0</v>
      </c>
      <c r="F72" s="159">
        <v>0.2</v>
      </c>
      <c r="G72" s="330"/>
      <c r="H72" s="331"/>
      <c r="I72" s="331"/>
      <c r="J72" s="331"/>
      <c r="K72" s="331"/>
      <c r="L72" s="331"/>
      <c r="M72" s="331"/>
      <c r="N72" s="331"/>
      <c r="O72" s="331"/>
      <c r="P72" s="331"/>
      <c r="Q72" s="331"/>
      <c r="R72" s="332"/>
      <c r="S72" s="272" t="s">
        <v>1499</v>
      </c>
      <c r="T72" s="272" t="s">
        <v>1500</v>
      </c>
      <c r="U72" s="273" t="s">
        <v>1501</v>
      </c>
      <c r="V72" s="7"/>
    </row>
    <row r="73" spans="1:23" ht="15.75" customHeight="1" x14ac:dyDescent="0.25">
      <c r="A73" s="191" t="s">
        <v>1502</v>
      </c>
      <c r="B73" s="188"/>
      <c r="C73" s="189"/>
      <c r="D73" s="189"/>
      <c r="E73" s="189"/>
      <c r="F73" s="189"/>
      <c r="G73" s="333"/>
      <c r="H73" s="333"/>
      <c r="I73" s="333"/>
      <c r="J73" s="333"/>
      <c r="K73" s="333"/>
      <c r="L73" s="333"/>
      <c r="M73" s="333"/>
      <c r="N73" s="333"/>
      <c r="O73" s="333"/>
      <c r="P73" s="333"/>
      <c r="Q73" s="333"/>
      <c r="R73" s="333"/>
      <c r="S73" s="340"/>
      <c r="T73" s="340"/>
      <c r="U73" s="341"/>
      <c r="V73" s="7"/>
    </row>
    <row r="74" spans="1:23" ht="15" customHeight="1" x14ac:dyDescent="0.25">
      <c r="A74" s="164" t="s">
        <v>1503</v>
      </c>
      <c r="B74" s="173" t="s">
        <v>1504</v>
      </c>
      <c r="C74" s="159">
        <v>4</v>
      </c>
      <c r="D74" s="159">
        <v>10</v>
      </c>
      <c r="E74" s="159">
        <v>4</v>
      </c>
      <c r="F74" s="159">
        <v>10</v>
      </c>
      <c r="G74" s="330"/>
      <c r="H74" s="331"/>
      <c r="I74" s="331"/>
      <c r="J74" s="331"/>
      <c r="K74" s="331"/>
      <c r="L74" s="331"/>
      <c r="M74" s="331"/>
      <c r="N74" s="331"/>
      <c r="O74" s="331"/>
      <c r="P74" s="331"/>
      <c r="Q74" s="331"/>
      <c r="R74" s="332"/>
      <c r="S74" s="272" t="s">
        <v>1505</v>
      </c>
      <c r="T74" s="272" t="s">
        <v>1506</v>
      </c>
      <c r="U74" s="273" t="s">
        <v>1507</v>
      </c>
      <c r="V74" s="7"/>
    </row>
    <row r="75" spans="1:23" ht="15" customHeight="1" x14ac:dyDescent="0.25">
      <c r="A75" s="164" t="s">
        <v>1508</v>
      </c>
      <c r="B75" s="173" t="s">
        <v>1509</v>
      </c>
      <c r="C75" s="159">
        <v>4</v>
      </c>
      <c r="D75" s="159">
        <v>12</v>
      </c>
      <c r="E75" s="159">
        <v>4</v>
      </c>
      <c r="F75" s="159">
        <v>12</v>
      </c>
      <c r="G75" s="330"/>
      <c r="H75" s="331"/>
      <c r="I75" s="331"/>
      <c r="J75" s="331"/>
      <c r="K75" s="331"/>
      <c r="L75" s="331"/>
      <c r="M75" s="331"/>
      <c r="N75" s="331"/>
      <c r="O75" s="331"/>
      <c r="P75" s="331"/>
      <c r="Q75" s="331"/>
      <c r="R75" s="332"/>
      <c r="S75" s="272" t="s">
        <v>1510</v>
      </c>
      <c r="T75" s="272" t="s">
        <v>1511</v>
      </c>
      <c r="U75" s="273" t="s">
        <v>1512</v>
      </c>
      <c r="V75" s="7"/>
    </row>
    <row r="76" spans="1:23" ht="15.75" customHeight="1" x14ac:dyDescent="0.25">
      <c r="A76" s="166" t="s">
        <v>1513</v>
      </c>
      <c r="B76" s="160" t="s">
        <v>1514</v>
      </c>
      <c r="C76" s="161">
        <v>0</v>
      </c>
      <c r="D76" s="159">
        <v>20</v>
      </c>
      <c r="E76" s="161">
        <v>0</v>
      </c>
      <c r="F76" s="159">
        <v>20</v>
      </c>
      <c r="G76" s="330"/>
      <c r="H76" s="331"/>
      <c r="I76" s="331"/>
      <c r="J76" s="331"/>
      <c r="K76" s="331"/>
      <c r="L76" s="331"/>
      <c r="M76" s="331"/>
      <c r="N76" s="331"/>
      <c r="O76" s="331"/>
      <c r="P76" s="331"/>
      <c r="Q76" s="331"/>
      <c r="R76" s="332"/>
      <c r="S76" s="272" t="s">
        <v>1515</v>
      </c>
      <c r="T76" s="272" t="s">
        <v>1516</v>
      </c>
      <c r="U76" s="273" t="s">
        <v>1517</v>
      </c>
      <c r="V76" s="156"/>
      <c r="W76" s="156"/>
    </row>
    <row r="77" spans="1:23" ht="45" customHeight="1" x14ac:dyDescent="0.25">
      <c r="A77" s="164" t="s">
        <v>1518</v>
      </c>
      <c r="B77" s="160" t="s">
        <v>1519</v>
      </c>
      <c r="C77" s="161">
        <v>0</v>
      </c>
      <c r="D77" s="159">
        <v>3</v>
      </c>
      <c r="E77" s="161">
        <v>0</v>
      </c>
      <c r="F77" s="159">
        <v>3</v>
      </c>
      <c r="G77" s="330"/>
      <c r="H77" s="331"/>
      <c r="I77" s="331"/>
      <c r="J77" s="331"/>
      <c r="K77" s="331"/>
      <c r="L77" s="331"/>
      <c r="M77" s="331"/>
      <c r="N77" s="331"/>
      <c r="O77" s="331"/>
      <c r="P77" s="331"/>
      <c r="Q77" s="331"/>
      <c r="R77" s="332"/>
      <c r="S77" s="272" t="s">
        <v>1520</v>
      </c>
      <c r="T77" s="272" t="s">
        <v>1521</v>
      </c>
      <c r="U77" s="273" t="s">
        <v>1522</v>
      </c>
      <c r="V77" s="156"/>
      <c r="W77" s="156"/>
    </row>
    <row r="78" spans="1:23" ht="15" customHeight="1" x14ac:dyDescent="0.25">
      <c r="A78" s="164" t="s">
        <v>1523</v>
      </c>
      <c r="B78" s="173" t="s">
        <v>1524</v>
      </c>
      <c r="C78" s="159">
        <v>110</v>
      </c>
      <c r="D78" s="159">
        <v>162</v>
      </c>
      <c r="E78" s="159">
        <v>110</v>
      </c>
      <c r="F78" s="159">
        <v>162</v>
      </c>
      <c r="G78" s="330"/>
      <c r="H78" s="331"/>
      <c r="I78" s="331"/>
      <c r="J78" s="331"/>
      <c r="K78" s="331"/>
      <c r="L78" s="331"/>
      <c r="M78" s="331"/>
      <c r="N78" s="331"/>
      <c r="O78" s="331"/>
      <c r="P78" s="331"/>
      <c r="Q78" s="331"/>
      <c r="R78" s="332"/>
      <c r="S78" s="272" t="s">
        <v>1525</v>
      </c>
      <c r="T78" s="272" t="s">
        <v>1526</v>
      </c>
      <c r="U78" s="273" t="s">
        <v>1527</v>
      </c>
      <c r="V78" s="7"/>
    </row>
    <row r="79" spans="1:23" ht="15" customHeight="1" x14ac:dyDescent="0.25">
      <c r="A79" s="164" t="s">
        <v>1528</v>
      </c>
      <c r="B79" s="173" t="s">
        <v>1529</v>
      </c>
      <c r="C79" s="159">
        <v>52</v>
      </c>
      <c r="D79" s="159">
        <v>109</v>
      </c>
      <c r="E79" s="159">
        <v>52</v>
      </c>
      <c r="F79" s="159">
        <v>109</v>
      </c>
      <c r="G79" s="330"/>
      <c r="H79" s="331"/>
      <c r="I79" s="331"/>
      <c r="J79" s="331"/>
      <c r="K79" s="331"/>
      <c r="L79" s="331"/>
      <c r="M79" s="331"/>
      <c r="N79" s="331"/>
      <c r="O79" s="331"/>
      <c r="P79" s="331"/>
      <c r="Q79" s="331"/>
      <c r="R79" s="332"/>
      <c r="S79" s="272" t="s">
        <v>1530</v>
      </c>
      <c r="T79" s="272" t="s">
        <v>1531</v>
      </c>
      <c r="U79" s="273" t="s">
        <v>1532</v>
      </c>
      <c r="V79" s="7"/>
    </row>
    <row r="80" spans="1:23" ht="48.75" customHeight="1" x14ac:dyDescent="0.25">
      <c r="A80" s="164" t="s">
        <v>1533</v>
      </c>
      <c r="B80" s="173" t="s">
        <v>1534</v>
      </c>
      <c r="C80" s="159">
        <v>0.5</v>
      </c>
      <c r="D80" s="159">
        <v>2.5</v>
      </c>
      <c r="E80" s="159">
        <v>0.5</v>
      </c>
      <c r="F80" s="159">
        <v>2.5</v>
      </c>
      <c r="G80" s="330"/>
      <c r="H80" s="331"/>
      <c r="I80" s="331"/>
      <c r="J80" s="331"/>
      <c r="K80" s="331"/>
      <c r="L80" s="331"/>
      <c r="M80" s="331"/>
      <c r="N80" s="331"/>
      <c r="O80" s="331"/>
      <c r="P80" s="331"/>
      <c r="Q80" s="331"/>
      <c r="R80" s="332"/>
      <c r="S80" s="272" t="s">
        <v>1535</v>
      </c>
      <c r="T80" s="272" t="s">
        <v>1536</v>
      </c>
      <c r="U80" s="273" t="s">
        <v>1537</v>
      </c>
      <c r="V80" s="7"/>
    </row>
    <row r="81" spans="1:23" ht="30" customHeight="1" x14ac:dyDescent="0.25">
      <c r="A81" s="164" t="s">
        <v>1538</v>
      </c>
      <c r="B81" s="173" t="s">
        <v>1539</v>
      </c>
      <c r="C81" s="159">
        <v>0.5</v>
      </c>
      <c r="D81" s="159">
        <v>1.5</v>
      </c>
      <c r="E81" s="159">
        <v>0.5</v>
      </c>
      <c r="F81" s="159">
        <v>1.5</v>
      </c>
      <c r="G81" s="330"/>
      <c r="H81" s="331"/>
      <c r="I81" s="331"/>
      <c r="J81" s="331"/>
      <c r="K81" s="331"/>
      <c r="L81" s="331"/>
      <c r="M81" s="331"/>
      <c r="N81" s="331"/>
      <c r="O81" s="331"/>
      <c r="P81" s="331"/>
      <c r="Q81" s="331"/>
      <c r="R81" s="332"/>
      <c r="S81" s="272" t="s">
        <v>1540</v>
      </c>
      <c r="T81" s="272"/>
      <c r="U81" s="273" t="s">
        <v>1541</v>
      </c>
      <c r="V81" s="7"/>
    </row>
    <row r="82" spans="1:23" ht="15" customHeight="1" x14ac:dyDescent="0.25">
      <c r="A82" s="166" t="s">
        <v>1542</v>
      </c>
      <c r="B82" s="160" t="s">
        <v>1543</v>
      </c>
      <c r="C82" s="161">
        <v>4.8</v>
      </c>
      <c r="D82" s="159">
        <v>5.9</v>
      </c>
      <c r="E82" s="161">
        <v>4.5</v>
      </c>
      <c r="F82" s="159">
        <v>5</v>
      </c>
      <c r="G82" s="330"/>
      <c r="H82" s="331"/>
      <c r="I82" s="331"/>
      <c r="J82" s="331"/>
      <c r="K82" s="331"/>
      <c r="L82" s="331"/>
      <c r="M82" s="331"/>
      <c r="N82" s="331"/>
      <c r="O82" s="331"/>
      <c r="P82" s="331"/>
      <c r="Q82" s="331"/>
      <c r="R82" s="332"/>
      <c r="S82" s="288" t="s">
        <v>1544</v>
      </c>
      <c r="T82" s="288" t="s">
        <v>1545</v>
      </c>
      <c r="U82" s="289" t="s">
        <v>1546</v>
      </c>
      <c r="V82" s="7"/>
    </row>
    <row r="83" spans="1:23" ht="60" customHeight="1" x14ac:dyDescent="0.25">
      <c r="A83" s="166" t="s">
        <v>1547</v>
      </c>
      <c r="B83" s="175" t="s">
        <v>1548</v>
      </c>
      <c r="C83" s="161">
        <v>2</v>
      </c>
      <c r="D83" s="159">
        <v>25</v>
      </c>
      <c r="E83" s="161">
        <v>2</v>
      </c>
      <c r="F83" s="159">
        <v>5</v>
      </c>
      <c r="G83" s="330"/>
      <c r="H83" s="331"/>
      <c r="I83" s="331"/>
      <c r="J83" s="331"/>
      <c r="K83" s="331"/>
      <c r="L83" s="331"/>
      <c r="M83" s="331"/>
      <c r="N83" s="331"/>
      <c r="O83" s="331"/>
      <c r="P83" s="331"/>
      <c r="Q83" s="331"/>
      <c r="R83" s="332"/>
      <c r="S83" s="288" t="s">
        <v>1549</v>
      </c>
      <c r="T83" s="288" t="s">
        <v>1550</v>
      </c>
      <c r="U83" s="289"/>
      <c r="V83" s="7"/>
    </row>
    <row r="84" spans="1:23" ht="60" customHeight="1" x14ac:dyDescent="0.25">
      <c r="A84" s="167" t="s">
        <v>1551</v>
      </c>
      <c r="B84" s="162" t="s">
        <v>1552</v>
      </c>
      <c r="C84" s="159">
        <v>12</v>
      </c>
      <c r="D84" s="159">
        <v>45</v>
      </c>
      <c r="E84" s="159">
        <v>12</v>
      </c>
      <c r="F84" s="159">
        <v>45</v>
      </c>
      <c r="G84" s="330"/>
      <c r="H84" s="331"/>
      <c r="I84" s="331"/>
      <c r="J84" s="331"/>
      <c r="K84" s="331"/>
      <c r="L84" s="331"/>
      <c r="M84" s="331"/>
      <c r="N84" s="331"/>
      <c r="O84" s="331"/>
      <c r="P84" s="331"/>
      <c r="Q84" s="331"/>
      <c r="R84" s="332"/>
      <c r="S84" s="288" t="s">
        <v>1553</v>
      </c>
      <c r="T84" s="288" t="s">
        <v>1554</v>
      </c>
      <c r="U84" s="289" t="s">
        <v>1555</v>
      </c>
      <c r="V84" s="157"/>
      <c r="W84" s="157"/>
    </row>
    <row r="85" spans="1:23" ht="60" customHeight="1" x14ac:dyDescent="0.25">
      <c r="A85" s="167" t="s">
        <v>1556</v>
      </c>
      <c r="B85" s="162" t="s">
        <v>1557</v>
      </c>
      <c r="C85" s="159">
        <v>15</v>
      </c>
      <c r="D85" s="159">
        <v>50</v>
      </c>
      <c r="E85" s="159">
        <v>15</v>
      </c>
      <c r="F85" s="159">
        <v>50</v>
      </c>
      <c r="G85" s="330"/>
      <c r="H85" s="331"/>
      <c r="I85" s="331"/>
      <c r="J85" s="331"/>
      <c r="K85" s="331"/>
      <c r="L85" s="331"/>
      <c r="M85" s="331"/>
      <c r="N85" s="331"/>
      <c r="O85" s="331"/>
      <c r="P85" s="331"/>
      <c r="Q85" s="331"/>
      <c r="R85" s="332"/>
      <c r="S85" s="288" t="s">
        <v>1558</v>
      </c>
      <c r="T85" s="288" t="s">
        <v>1559</v>
      </c>
      <c r="U85" s="289" t="s">
        <v>1560</v>
      </c>
      <c r="V85" s="157"/>
      <c r="W85" s="157"/>
    </row>
    <row r="86" spans="1:23" ht="30" customHeight="1" x14ac:dyDescent="0.25">
      <c r="A86" s="164" t="s">
        <v>1561</v>
      </c>
      <c r="B86" s="173" t="s">
        <v>1562</v>
      </c>
      <c r="C86" s="159">
        <v>250</v>
      </c>
      <c r="D86" s="159">
        <v>390</v>
      </c>
      <c r="E86" s="159">
        <v>250</v>
      </c>
      <c r="F86" s="159">
        <v>350</v>
      </c>
      <c r="G86" s="330"/>
      <c r="H86" s="331"/>
      <c r="I86" s="331"/>
      <c r="J86" s="331"/>
      <c r="K86" s="331"/>
      <c r="L86" s="331"/>
      <c r="M86" s="331"/>
      <c r="N86" s="331"/>
      <c r="O86" s="331"/>
      <c r="P86" s="331"/>
      <c r="Q86" s="331"/>
      <c r="R86" s="332"/>
      <c r="S86" s="272" t="s">
        <v>1563</v>
      </c>
      <c r="T86" s="272" t="s">
        <v>1564</v>
      </c>
      <c r="U86" s="273" t="s">
        <v>1565</v>
      </c>
      <c r="V86" s="7"/>
    </row>
    <row r="87" spans="1:23" ht="15" customHeight="1" x14ac:dyDescent="0.25">
      <c r="A87" s="164" t="s">
        <v>1566</v>
      </c>
      <c r="B87" s="173" t="s">
        <v>1567</v>
      </c>
      <c r="C87" s="159">
        <v>200</v>
      </c>
      <c r="D87" s="159">
        <v>360</v>
      </c>
      <c r="E87" s="159">
        <v>200</v>
      </c>
      <c r="F87" s="159">
        <v>360</v>
      </c>
      <c r="G87" s="330"/>
      <c r="H87" s="331"/>
      <c r="I87" s="331"/>
      <c r="J87" s="331"/>
      <c r="K87" s="331"/>
      <c r="L87" s="331"/>
      <c r="M87" s="331"/>
      <c r="N87" s="331"/>
      <c r="O87" s="331"/>
      <c r="P87" s="331"/>
      <c r="Q87" s="331"/>
      <c r="R87" s="332"/>
      <c r="S87" s="272"/>
      <c r="T87" s="272"/>
      <c r="U87" s="273"/>
      <c r="V87" s="7"/>
    </row>
    <row r="88" spans="1:23" ht="60" customHeight="1" x14ac:dyDescent="0.25">
      <c r="A88" s="164" t="s">
        <v>1568</v>
      </c>
      <c r="B88" s="175" t="s">
        <v>1569</v>
      </c>
      <c r="C88" s="159">
        <v>10</v>
      </c>
      <c r="D88" s="159">
        <v>235</v>
      </c>
      <c r="E88" s="159">
        <v>40</v>
      </c>
      <c r="F88" s="159">
        <v>110</v>
      </c>
      <c r="G88" s="330"/>
      <c r="H88" s="331"/>
      <c r="I88" s="331"/>
      <c r="J88" s="331"/>
      <c r="K88" s="331"/>
      <c r="L88" s="331"/>
      <c r="M88" s="331"/>
      <c r="N88" s="331"/>
      <c r="O88" s="331"/>
      <c r="P88" s="331"/>
      <c r="Q88" s="331"/>
      <c r="R88" s="332"/>
      <c r="S88" s="272" t="s">
        <v>1570</v>
      </c>
      <c r="T88" s="272" t="s">
        <v>1571</v>
      </c>
      <c r="U88" s="273" t="s">
        <v>1572</v>
      </c>
      <c r="V88" s="7"/>
    </row>
    <row r="89" spans="1:23" ht="60" customHeight="1" x14ac:dyDescent="0.25">
      <c r="A89" s="164" t="s">
        <v>1573</v>
      </c>
      <c r="B89" s="175" t="s">
        <v>1574</v>
      </c>
      <c r="C89" s="159">
        <v>10</v>
      </c>
      <c r="D89" s="159">
        <v>235</v>
      </c>
      <c r="E89" s="159">
        <v>40</v>
      </c>
      <c r="F89" s="159">
        <v>200</v>
      </c>
      <c r="G89" s="330"/>
      <c r="H89" s="331"/>
      <c r="I89" s="331"/>
      <c r="J89" s="331"/>
      <c r="K89" s="331"/>
      <c r="L89" s="331"/>
      <c r="M89" s="331"/>
      <c r="N89" s="331"/>
      <c r="O89" s="331"/>
      <c r="P89" s="331"/>
      <c r="Q89" s="331"/>
      <c r="R89" s="332"/>
      <c r="S89" s="272" t="s">
        <v>1575</v>
      </c>
      <c r="T89" s="272" t="s">
        <v>1576</v>
      </c>
      <c r="U89" s="273" t="s">
        <v>1577</v>
      </c>
      <c r="V89" s="7"/>
    </row>
    <row r="90" spans="1:23" ht="33" customHeight="1" x14ac:dyDescent="0.25">
      <c r="A90" s="164" t="s">
        <v>1578</v>
      </c>
      <c r="B90" s="173" t="s">
        <v>1579</v>
      </c>
      <c r="C90" s="159">
        <v>1.3</v>
      </c>
      <c r="D90" s="159">
        <v>2.2999999999999998</v>
      </c>
      <c r="E90" s="159">
        <v>2</v>
      </c>
      <c r="F90" s="159">
        <v>2.5</v>
      </c>
      <c r="G90" s="330"/>
      <c r="H90" s="331"/>
      <c r="I90" s="331"/>
      <c r="J90" s="331"/>
      <c r="K90" s="331"/>
      <c r="L90" s="331"/>
      <c r="M90" s="331"/>
      <c r="N90" s="331"/>
      <c r="O90" s="331"/>
      <c r="P90" s="331"/>
      <c r="Q90" s="331"/>
      <c r="R90" s="332"/>
      <c r="S90" s="272" t="s">
        <v>1580</v>
      </c>
      <c r="T90" s="272" t="s">
        <v>1581</v>
      </c>
      <c r="U90" s="273" t="s">
        <v>1582</v>
      </c>
      <c r="V90" s="7"/>
    </row>
    <row r="91" spans="1:23" ht="15.75" customHeight="1" x14ac:dyDescent="0.25">
      <c r="A91" s="191" t="s">
        <v>1583</v>
      </c>
      <c r="B91" s="190"/>
      <c r="C91" s="158"/>
      <c r="D91" s="158"/>
      <c r="E91" s="158"/>
      <c r="F91" s="158"/>
      <c r="G91" s="333"/>
      <c r="H91" s="333"/>
      <c r="I91" s="333"/>
      <c r="J91" s="333"/>
      <c r="K91" s="333"/>
      <c r="L91" s="333"/>
      <c r="M91" s="333"/>
      <c r="N91" s="333"/>
      <c r="O91" s="333"/>
      <c r="P91" s="333"/>
      <c r="Q91" s="333"/>
      <c r="R91" s="333"/>
      <c r="S91" s="340"/>
      <c r="T91" s="340"/>
      <c r="U91" s="341"/>
      <c r="V91" s="7"/>
    </row>
    <row r="92" spans="1:23" ht="45" customHeight="1" x14ac:dyDescent="0.25">
      <c r="A92" s="164" t="s">
        <v>1584</v>
      </c>
      <c r="B92" s="173" t="s">
        <v>1585</v>
      </c>
      <c r="C92" s="159">
        <v>32</v>
      </c>
      <c r="D92" s="159">
        <v>100</v>
      </c>
      <c r="E92" s="159">
        <v>70</v>
      </c>
      <c r="F92" s="159">
        <v>100</v>
      </c>
      <c r="G92" s="330"/>
      <c r="H92" s="331"/>
      <c r="I92" s="331"/>
      <c r="J92" s="331"/>
      <c r="K92" s="331"/>
      <c r="L92" s="331"/>
      <c r="M92" s="331"/>
      <c r="N92" s="331"/>
      <c r="O92" s="331"/>
      <c r="P92" s="331"/>
      <c r="Q92" s="331"/>
      <c r="R92" s="332"/>
      <c r="S92" s="272" t="s">
        <v>1586</v>
      </c>
      <c r="T92" s="272" t="s">
        <v>1587</v>
      </c>
      <c r="U92" s="273"/>
      <c r="V92" s="7"/>
    </row>
    <row r="93" spans="1:23" ht="45" customHeight="1" x14ac:dyDescent="0.25">
      <c r="A93" s="166" t="s">
        <v>1588</v>
      </c>
      <c r="B93" s="160" t="s">
        <v>1589</v>
      </c>
      <c r="C93" s="161">
        <v>211</v>
      </c>
      <c r="D93" s="159">
        <v>911</v>
      </c>
      <c r="E93" s="161">
        <v>800</v>
      </c>
      <c r="F93" s="159">
        <v>1500</v>
      </c>
      <c r="G93" s="330"/>
      <c r="H93" s="331"/>
      <c r="I93" s="331"/>
      <c r="J93" s="331"/>
      <c r="K93" s="331"/>
      <c r="L93" s="331"/>
      <c r="M93" s="331"/>
      <c r="N93" s="331"/>
      <c r="O93" s="331"/>
      <c r="P93" s="331"/>
      <c r="Q93" s="331"/>
      <c r="R93" s="332"/>
      <c r="S93" s="272" t="s">
        <v>1590</v>
      </c>
      <c r="T93" s="272" t="s">
        <v>1591</v>
      </c>
      <c r="U93" s="273"/>
      <c r="V93" s="7"/>
    </row>
    <row r="94" spans="1:23" ht="15" customHeight="1" x14ac:dyDescent="0.25">
      <c r="A94" s="166"/>
      <c r="B94" s="160"/>
      <c r="C94" s="161"/>
      <c r="D94" s="159"/>
      <c r="E94" s="161"/>
      <c r="F94" s="159"/>
      <c r="G94" s="330"/>
      <c r="H94" s="331"/>
      <c r="I94" s="331"/>
      <c r="J94" s="331"/>
      <c r="K94" s="331"/>
      <c r="L94" s="331"/>
      <c r="M94" s="331"/>
      <c r="N94" s="331"/>
      <c r="O94" s="331"/>
      <c r="P94" s="331"/>
      <c r="Q94" s="331"/>
      <c r="R94" s="332"/>
      <c r="S94" s="272"/>
      <c r="T94" s="272"/>
      <c r="U94" s="273"/>
      <c r="V94" s="7"/>
    </row>
    <row r="95" spans="1:23" ht="15.75" customHeight="1" x14ac:dyDescent="0.25">
      <c r="A95" s="166" t="s">
        <v>1592</v>
      </c>
      <c r="B95" s="160" t="s">
        <v>1593</v>
      </c>
      <c r="C95" s="161">
        <v>5.4</v>
      </c>
      <c r="D95" s="159" t="s">
        <v>1594</v>
      </c>
      <c r="E95" s="161">
        <v>5.4</v>
      </c>
      <c r="F95" s="159" t="s">
        <v>1595</v>
      </c>
      <c r="G95" s="330"/>
      <c r="H95" s="331"/>
      <c r="I95" s="331"/>
      <c r="J95" s="331"/>
      <c r="K95" s="331"/>
      <c r="L95" s="331"/>
      <c r="M95" s="331"/>
      <c r="N95" s="331"/>
      <c r="O95" s="331"/>
      <c r="P95" s="331"/>
      <c r="Q95" s="331"/>
      <c r="R95" s="332"/>
      <c r="S95" s="272" t="s">
        <v>1596</v>
      </c>
      <c r="T95" s="272" t="s">
        <v>1597</v>
      </c>
      <c r="U95" s="286"/>
      <c r="V95" s="7"/>
    </row>
    <row r="96" spans="1:23" ht="15.75" customHeight="1" x14ac:dyDescent="0.25">
      <c r="A96" s="191" t="s">
        <v>1598</v>
      </c>
      <c r="B96" s="190"/>
      <c r="C96" s="158"/>
      <c r="D96" s="158"/>
      <c r="E96" s="158"/>
      <c r="F96" s="158"/>
      <c r="G96" s="333"/>
      <c r="H96" s="333"/>
      <c r="I96" s="333"/>
      <c r="J96" s="333"/>
      <c r="K96" s="333"/>
      <c r="L96" s="333"/>
      <c r="M96" s="333"/>
      <c r="N96" s="333"/>
      <c r="O96" s="333"/>
      <c r="P96" s="333"/>
      <c r="Q96" s="333"/>
      <c r="R96" s="333"/>
      <c r="S96" s="340"/>
      <c r="T96" s="340"/>
      <c r="U96" s="342"/>
      <c r="V96" s="7"/>
    </row>
    <row r="97" spans="1:22" ht="90" customHeight="1" x14ac:dyDescent="0.25">
      <c r="A97" s="164" t="s">
        <v>1599</v>
      </c>
      <c r="B97" s="175" t="s">
        <v>1600</v>
      </c>
      <c r="C97" s="163">
        <v>0.12</v>
      </c>
      <c r="D97" s="163">
        <v>0.72</v>
      </c>
      <c r="E97" s="163">
        <v>0.5</v>
      </c>
      <c r="F97" s="163">
        <v>0.72</v>
      </c>
      <c r="G97" s="330"/>
      <c r="H97" s="331"/>
      <c r="I97" s="331"/>
      <c r="J97" s="331"/>
      <c r="K97" s="331"/>
      <c r="L97" s="331"/>
      <c r="M97" s="331"/>
      <c r="N97" s="331"/>
      <c r="O97" s="331"/>
      <c r="P97" s="331"/>
      <c r="Q97" s="331"/>
      <c r="R97" s="332"/>
      <c r="S97" s="272" t="s">
        <v>1601</v>
      </c>
      <c r="T97" s="272" t="s">
        <v>1602</v>
      </c>
      <c r="U97" s="273"/>
      <c r="V97" s="7"/>
    </row>
    <row r="98" spans="1:22" ht="63.75" customHeight="1" x14ac:dyDescent="0.25">
      <c r="A98" s="164" t="s">
        <v>1603</v>
      </c>
      <c r="B98" s="175" t="s">
        <v>1604</v>
      </c>
      <c r="C98" s="163">
        <v>7.0000000000000007E-2</v>
      </c>
      <c r="D98" s="163">
        <v>1.43</v>
      </c>
      <c r="E98" s="163">
        <v>0.3</v>
      </c>
      <c r="F98" s="163">
        <v>1.43</v>
      </c>
      <c r="G98" s="330"/>
      <c r="H98" s="331"/>
      <c r="I98" s="331"/>
      <c r="J98" s="331"/>
      <c r="K98" s="331"/>
      <c r="L98" s="331"/>
      <c r="M98" s="331"/>
      <c r="N98" s="331"/>
      <c r="O98" s="331"/>
      <c r="P98" s="331"/>
      <c r="Q98" s="331"/>
      <c r="R98" s="332"/>
      <c r="S98" s="272" t="s">
        <v>1605</v>
      </c>
      <c r="T98" s="272" t="s">
        <v>1606</v>
      </c>
      <c r="U98" s="273"/>
      <c r="V98" s="7"/>
    </row>
    <row r="99" spans="1:22" ht="64.5" customHeight="1" x14ac:dyDescent="0.25">
      <c r="A99" s="164" t="s">
        <v>1607</v>
      </c>
      <c r="B99" s="175" t="s">
        <v>1608</v>
      </c>
      <c r="C99" s="163">
        <v>0.41</v>
      </c>
      <c r="D99" s="163">
        <v>2.5499999999999998</v>
      </c>
      <c r="E99" s="163">
        <v>2</v>
      </c>
      <c r="F99" s="163">
        <v>2.5499999999999998</v>
      </c>
      <c r="G99" s="330"/>
      <c r="H99" s="331"/>
      <c r="I99" s="331"/>
      <c r="J99" s="331"/>
      <c r="K99" s="331"/>
      <c r="L99" s="331"/>
      <c r="M99" s="331"/>
      <c r="N99" s="331"/>
      <c r="O99" s="331"/>
      <c r="P99" s="331"/>
      <c r="Q99" s="331"/>
      <c r="R99" s="332"/>
      <c r="S99" s="272" t="s">
        <v>1609</v>
      </c>
      <c r="T99" s="272" t="s">
        <v>1610</v>
      </c>
      <c r="U99" s="273"/>
      <c r="V99" s="7"/>
    </row>
    <row r="100" spans="1:22" ht="80.25" customHeight="1" x14ac:dyDescent="0.25">
      <c r="A100" s="164" t="s">
        <v>1611</v>
      </c>
      <c r="B100" s="175" t="s">
        <v>1612</v>
      </c>
      <c r="C100" s="163">
        <v>10.9</v>
      </c>
      <c r="D100" s="163">
        <v>19.399999999999999</v>
      </c>
      <c r="E100" s="163">
        <v>12</v>
      </c>
      <c r="F100" s="163">
        <v>16</v>
      </c>
      <c r="G100" s="330"/>
      <c r="H100" s="331"/>
      <c r="I100" s="331"/>
      <c r="J100" s="331"/>
      <c r="K100" s="331"/>
      <c r="L100" s="331"/>
      <c r="M100" s="331"/>
      <c r="N100" s="331"/>
      <c r="O100" s="331"/>
      <c r="P100" s="331"/>
      <c r="Q100" s="331"/>
      <c r="R100" s="332"/>
      <c r="S100" s="272" t="s">
        <v>1613</v>
      </c>
      <c r="T100" s="272" t="s">
        <v>1614</v>
      </c>
      <c r="U100" s="273"/>
      <c r="V100" s="7"/>
    </row>
    <row r="101" spans="1:22" ht="94.5" customHeight="1" x14ac:dyDescent="0.25">
      <c r="A101" s="164" t="s">
        <v>1615</v>
      </c>
      <c r="B101" s="175" t="s">
        <v>1616</v>
      </c>
      <c r="C101" s="163">
        <v>0.04</v>
      </c>
      <c r="D101" s="163">
        <v>0.27</v>
      </c>
      <c r="E101" s="163">
        <v>0.15</v>
      </c>
      <c r="F101" s="163">
        <v>0.18</v>
      </c>
      <c r="G101" s="330"/>
      <c r="H101" s="331"/>
      <c r="I101" s="331"/>
      <c r="J101" s="331"/>
      <c r="K101" s="331"/>
      <c r="L101" s="331"/>
      <c r="M101" s="331"/>
      <c r="N101" s="331"/>
      <c r="O101" s="331"/>
      <c r="P101" s="331"/>
      <c r="Q101" s="331"/>
      <c r="R101" s="332"/>
      <c r="S101" s="288" t="s">
        <v>1617</v>
      </c>
      <c r="T101" s="288" t="s">
        <v>1618</v>
      </c>
      <c r="U101" s="289"/>
      <c r="V101" s="7"/>
    </row>
    <row r="102" spans="1:22" ht="49.5" customHeight="1" x14ac:dyDescent="0.25">
      <c r="A102" s="164" t="s">
        <v>1619</v>
      </c>
      <c r="B102" s="175" t="s">
        <v>1620</v>
      </c>
      <c r="C102" s="163">
        <v>0.4</v>
      </c>
      <c r="D102" s="163">
        <v>1.27</v>
      </c>
      <c r="E102" s="163">
        <v>0.75</v>
      </c>
      <c r="F102" s="163">
        <v>0.9</v>
      </c>
      <c r="G102" s="330"/>
      <c r="H102" s="331"/>
      <c r="I102" s="331"/>
      <c r="J102" s="331"/>
      <c r="K102" s="331"/>
      <c r="L102" s="331"/>
      <c r="M102" s="331"/>
      <c r="N102" s="331"/>
      <c r="O102" s="331"/>
      <c r="P102" s="331"/>
      <c r="Q102" s="331"/>
      <c r="R102" s="332"/>
      <c r="S102" s="288"/>
      <c r="T102" s="288" t="s">
        <v>1621</v>
      </c>
      <c r="U102" s="289"/>
      <c r="V102" s="7"/>
    </row>
    <row r="103" spans="1:22" ht="15.75" customHeight="1" x14ac:dyDescent="0.25">
      <c r="A103" s="164" t="s">
        <v>1622</v>
      </c>
      <c r="B103" s="175" t="s">
        <v>1623</v>
      </c>
      <c r="C103" s="163">
        <v>2.7</v>
      </c>
      <c r="D103" s="163">
        <v>7.4</v>
      </c>
      <c r="E103" s="163">
        <v>0.3</v>
      </c>
      <c r="F103" s="163">
        <v>0.4</v>
      </c>
      <c r="G103" s="330"/>
      <c r="H103" s="331"/>
      <c r="I103" s="331"/>
      <c r="J103" s="331"/>
      <c r="K103" s="331"/>
      <c r="L103" s="331"/>
      <c r="M103" s="331"/>
      <c r="N103" s="331"/>
      <c r="O103" s="331"/>
      <c r="P103" s="331"/>
      <c r="Q103" s="331"/>
      <c r="R103" s="332"/>
      <c r="S103" s="288" t="s">
        <v>1624</v>
      </c>
      <c r="T103" s="288" t="s">
        <v>1625</v>
      </c>
      <c r="U103" s="289"/>
      <c r="V103" s="7"/>
    </row>
    <row r="104" spans="1:22" ht="49.5" customHeight="1" x14ac:dyDescent="0.25">
      <c r="A104" s="164" t="s">
        <v>1626</v>
      </c>
      <c r="B104" s="175" t="s">
        <v>1627</v>
      </c>
      <c r="C104" s="163">
        <v>0</v>
      </c>
      <c r="D104" s="163">
        <v>0.86</v>
      </c>
      <c r="E104" s="163">
        <v>0</v>
      </c>
      <c r="F104" s="163">
        <v>0.3</v>
      </c>
      <c r="G104" s="330"/>
      <c r="H104" s="331"/>
      <c r="I104" s="331"/>
      <c r="J104" s="331"/>
      <c r="K104" s="331"/>
      <c r="L104" s="331"/>
      <c r="M104" s="331"/>
      <c r="N104" s="331"/>
      <c r="O104" s="331"/>
      <c r="P104" s="331"/>
      <c r="Q104" s="331"/>
      <c r="R104" s="332"/>
      <c r="S104" s="272" t="s">
        <v>1628</v>
      </c>
      <c r="T104" s="272" t="s">
        <v>1629</v>
      </c>
      <c r="U104" s="273"/>
      <c r="V104" s="7"/>
    </row>
    <row r="105" spans="1:22" ht="60" customHeight="1" x14ac:dyDescent="0.25">
      <c r="A105" s="164" t="s">
        <v>1630</v>
      </c>
      <c r="B105" s="175" t="s">
        <v>1631</v>
      </c>
      <c r="C105" s="163">
        <v>53</v>
      </c>
      <c r="D105" s="163">
        <v>394</v>
      </c>
      <c r="E105" s="163">
        <v>53</v>
      </c>
      <c r="F105" s="163">
        <v>394</v>
      </c>
      <c r="G105" s="330"/>
      <c r="H105" s="331"/>
      <c r="I105" s="331"/>
      <c r="J105" s="331"/>
      <c r="K105" s="331"/>
      <c r="L105" s="331"/>
      <c r="M105" s="331"/>
      <c r="N105" s="331"/>
      <c r="O105" s="331"/>
      <c r="P105" s="331"/>
      <c r="Q105" s="331"/>
      <c r="R105" s="332"/>
      <c r="S105" s="272" t="s">
        <v>1632</v>
      </c>
      <c r="T105" s="272" t="s">
        <v>1633</v>
      </c>
      <c r="U105" s="273"/>
      <c r="V105" s="7"/>
    </row>
    <row r="106" spans="1:22" ht="35.25" customHeight="1" x14ac:dyDescent="0.25">
      <c r="A106" s="164" t="s">
        <v>1634</v>
      </c>
      <c r="B106" s="175" t="s">
        <v>1635</v>
      </c>
      <c r="C106" s="163">
        <v>3.1</v>
      </c>
      <c r="D106" s="163">
        <v>10</v>
      </c>
      <c r="E106" s="163">
        <v>1.5</v>
      </c>
      <c r="F106" s="163">
        <v>3</v>
      </c>
      <c r="G106" s="330"/>
      <c r="H106" s="331"/>
      <c r="I106" s="331"/>
      <c r="J106" s="331"/>
      <c r="K106" s="331"/>
      <c r="L106" s="331"/>
      <c r="M106" s="331"/>
      <c r="N106" s="331"/>
      <c r="O106" s="331"/>
      <c r="P106" s="331"/>
      <c r="Q106" s="331"/>
      <c r="R106" s="332"/>
      <c r="S106" s="272" t="s">
        <v>1636</v>
      </c>
      <c r="T106" s="272" t="s">
        <v>1637</v>
      </c>
      <c r="U106" s="273"/>
      <c r="V106" s="7"/>
    </row>
    <row r="107" spans="1:22" ht="30" customHeight="1" x14ac:dyDescent="0.25">
      <c r="A107" s="164" t="s">
        <v>1638</v>
      </c>
      <c r="B107" s="175" t="s">
        <v>1639</v>
      </c>
      <c r="C107" s="163">
        <v>0.09</v>
      </c>
      <c r="D107" s="163">
        <v>2.4500000000000002</v>
      </c>
      <c r="E107" s="163">
        <v>0.3</v>
      </c>
      <c r="F107" s="163">
        <v>2.4500000000000002</v>
      </c>
      <c r="G107" s="330"/>
      <c r="H107" s="331"/>
      <c r="I107" s="331"/>
      <c r="J107" s="331"/>
      <c r="K107" s="331"/>
      <c r="L107" s="331"/>
      <c r="M107" s="331"/>
      <c r="N107" s="331"/>
      <c r="O107" s="331"/>
      <c r="P107" s="331"/>
      <c r="Q107" s="331"/>
      <c r="R107" s="332"/>
      <c r="S107" s="272" t="s">
        <v>1640</v>
      </c>
      <c r="T107" s="272" t="s">
        <v>1641</v>
      </c>
      <c r="U107" s="273"/>
      <c r="V107" s="7"/>
    </row>
    <row r="108" spans="1:22" ht="30" customHeight="1" x14ac:dyDescent="0.25">
      <c r="A108" s="164" t="s">
        <v>1642</v>
      </c>
      <c r="B108" s="175" t="s">
        <v>1643</v>
      </c>
      <c r="C108" s="163">
        <v>0.63</v>
      </c>
      <c r="D108" s="163" t="s">
        <v>1644</v>
      </c>
      <c r="E108" s="163">
        <v>1.75</v>
      </c>
      <c r="F108" s="163" t="s">
        <v>1645</v>
      </c>
      <c r="G108" s="330"/>
      <c r="H108" s="331"/>
      <c r="I108" s="331"/>
      <c r="J108" s="331"/>
      <c r="K108" s="331"/>
      <c r="L108" s="331"/>
      <c r="M108" s="331"/>
      <c r="N108" s="331"/>
      <c r="O108" s="331"/>
      <c r="P108" s="331"/>
      <c r="Q108" s="331"/>
      <c r="R108" s="332"/>
      <c r="S108" s="272" t="s">
        <v>1646</v>
      </c>
      <c r="T108" s="272" t="s">
        <v>1647</v>
      </c>
      <c r="U108" s="273"/>
      <c r="V108" s="7"/>
    </row>
    <row r="109" spans="1:22" ht="15.75" customHeight="1" x14ac:dyDescent="0.25">
      <c r="A109" s="191" t="s">
        <v>1648</v>
      </c>
      <c r="B109" s="190"/>
      <c r="C109" s="158"/>
      <c r="D109" s="158"/>
      <c r="E109" s="158"/>
      <c r="F109" s="158"/>
      <c r="G109" s="333"/>
      <c r="H109" s="333"/>
      <c r="I109" s="333"/>
      <c r="J109" s="333"/>
      <c r="K109" s="333"/>
      <c r="L109" s="333"/>
      <c r="M109" s="333"/>
      <c r="N109" s="333"/>
      <c r="O109" s="333"/>
      <c r="P109" s="333"/>
      <c r="Q109" s="333"/>
      <c r="R109" s="333"/>
      <c r="S109" s="340"/>
      <c r="T109" s="340"/>
      <c r="U109" s="341"/>
      <c r="V109" s="7"/>
    </row>
    <row r="110" spans="1:22" ht="15" customHeight="1" x14ac:dyDescent="0.25">
      <c r="A110" s="166" t="s">
        <v>1649</v>
      </c>
      <c r="B110" s="160" t="s">
        <v>1650</v>
      </c>
      <c r="C110" s="161">
        <v>0</v>
      </c>
      <c r="D110" s="159">
        <v>17</v>
      </c>
      <c r="E110" s="159">
        <v>4</v>
      </c>
      <c r="F110" s="159">
        <v>22</v>
      </c>
      <c r="G110" s="330"/>
      <c r="H110" s="331"/>
      <c r="I110" s="331"/>
      <c r="J110" s="331"/>
      <c r="K110" s="331"/>
      <c r="L110" s="331"/>
      <c r="M110" s="331"/>
      <c r="N110" s="331"/>
      <c r="O110" s="331"/>
      <c r="P110" s="331"/>
      <c r="Q110" s="331"/>
      <c r="R110" s="332"/>
      <c r="S110" s="272" t="s">
        <v>1651</v>
      </c>
      <c r="T110" s="272" t="s">
        <v>1652</v>
      </c>
      <c r="U110" s="273"/>
      <c r="V110" s="7"/>
    </row>
    <row r="111" spans="1:22" ht="15" customHeight="1" x14ac:dyDescent="0.25">
      <c r="A111" s="166" t="s">
        <v>1653</v>
      </c>
      <c r="B111" s="160" t="s">
        <v>1654</v>
      </c>
      <c r="C111" s="161">
        <v>0.2</v>
      </c>
      <c r="D111" s="159">
        <v>28</v>
      </c>
      <c r="E111" s="161">
        <v>18</v>
      </c>
      <c r="F111" s="159">
        <v>27</v>
      </c>
      <c r="G111" s="330"/>
      <c r="H111" s="331"/>
      <c r="I111" s="331"/>
      <c r="J111" s="331"/>
      <c r="K111" s="331"/>
      <c r="L111" s="331"/>
      <c r="M111" s="331"/>
      <c r="N111" s="331"/>
      <c r="O111" s="331"/>
      <c r="P111" s="331"/>
      <c r="Q111" s="331"/>
      <c r="R111" s="332"/>
      <c r="S111" s="272" t="s">
        <v>1655</v>
      </c>
      <c r="T111" s="272"/>
      <c r="U111" s="273"/>
      <c r="V111" s="7"/>
    </row>
    <row r="112" spans="1:22" ht="15" customHeight="1" x14ac:dyDescent="0.25">
      <c r="A112" s="166" t="s">
        <v>1656</v>
      </c>
      <c r="B112" s="160" t="s">
        <v>1657</v>
      </c>
      <c r="C112" s="161">
        <v>19</v>
      </c>
      <c r="D112" s="159">
        <v>528</v>
      </c>
      <c r="E112" s="161">
        <v>352</v>
      </c>
      <c r="F112" s="159">
        <v>450</v>
      </c>
      <c r="G112" s="330"/>
      <c r="H112" s="331"/>
      <c r="I112" s="331"/>
      <c r="J112" s="331"/>
      <c r="K112" s="331"/>
      <c r="L112" s="331"/>
      <c r="M112" s="331"/>
      <c r="N112" s="331"/>
      <c r="O112" s="331"/>
      <c r="P112" s="331"/>
      <c r="Q112" s="331"/>
      <c r="R112" s="332"/>
      <c r="S112" s="272"/>
      <c r="T112" s="272"/>
      <c r="U112" s="273"/>
      <c r="V112" s="7"/>
    </row>
    <row r="113" spans="1:23" ht="15" customHeight="1" x14ac:dyDescent="0.25">
      <c r="A113" s="166" t="s">
        <v>1658</v>
      </c>
      <c r="B113" s="160" t="s">
        <v>1659</v>
      </c>
      <c r="C113" s="161">
        <v>18</v>
      </c>
      <c r="D113" s="159">
        <v>114</v>
      </c>
      <c r="E113" s="161">
        <v>18</v>
      </c>
      <c r="F113" s="159">
        <v>114</v>
      </c>
      <c r="G113" s="330"/>
      <c r="H113" s="331"/>
      <c r="I113" s="331"/>
      <c r="J113" s="331"/>
      <c r="K113" s="331"/>
      <c r="L113" s="331"/>
      <c r="M113" s="331"/>
      <c r="N113" s="331"/>
      <c r="O113" s="331"/>
      <c r="P113" s="331"/>
      <c r="Q113" s="331"/>
      <c r="R113" s="332"/>
      <c r="S113" s="272"/>
      <c r="T113" s="272"/>
      <c r="U113" s="273"/>
      <c r="V113" s="7"/>
    </row>
    <row r="114" spans="1:23" ht="15" customHeight="1" x14ac:dyDescent="0.25">
      <c r="A114" s="166" t="s">
        <v>1660</v>
      </c>
      <c r="B114" s="160" t="s">
        <v>1661</v>
      </c>
      <c r="C114" s="161">
        <v>14</v>
      </c>
      <c r="D114" s="159">
        <v>76</v>
      </c>
      <c r="E114" s="161">
        <v>35</v>
      </c>
      <c r="F114" s="159">
        <v>45</v>
      </c>
      <c r="G114" s="330"/>
      <c r="H114" s="331"/>
      <c r="I114" s="331"/>
      <c r="J114" s="331"/>
      <c r="K114" s="331"/>
      <c r="L114" s="331"/>
      <c r="M114" s="331"/>
      <c r="N114" s="331"/>
      <c r="O114" s="331"/>
      <c r="P114" s="331"/>
      <c r="Q114" s="331"/>
      <c r="R114" s="332"/>
      <c r="S114" s="272"/>
      <c r="T114" s="272"/>
      <c r="U114" s="273"/>
      <c r="V114" s="7"/>
    </row>
    <row r="115" spans="1:23" ht="15" customHeight="1" x14ac:dyDescent="0.25">
      <c r="A115" s="166" t="s">
        <v>1662</v>
      </c>
      <c r="B115" s="160" t="s">
        <v>1663</v>
      </c>
      <c r="C115" s="161">
        <v>0</v>
      </c>
      <c r="D115" s="159">
        <v>2.2000000000000002</v>
      </c>
      <c r="E115" s="161">
        <v>1</v>
      </c>
      <c r="F115" s="159">
        <v>2.2000000000000002</v>
      </c>
      <c r="G115" s="330"/>
      <c r="H115" s="331"/>
      <c r="I115" s="331"/>
      <c r="J115" s="331"/>
      <c r="K115" s="331"/>
      <c r="L115" s="331"/>
      <c r="M115" s="331"/>
      <c r="N115" s="331"/>
      <c r="O115" s="331"/>
      <c r="P115" s="331"/>
      <c r="Q115" s="331"/>
      <c r="R115" s="332"/>
      <c r="S115" s="272"/>
      <c r="T115" s="272"/>
      <c r="U115" s="273"/>
      <c r="V115" s="7"/>
    </row>
    <row r="116" spans="1:23" ht="15" customHeight="1" x14ac:dyDescent="0.25">
      <c r="A116" s="166" t="s">
        <v>1664</v>
      </c>
      <c r="B116" s="160" t="s">
        <v>1665</v>
      </c>
      <c r="C116" s="161">
        <v>65</v>
      </c>
      <c r="D116" s="159">
        <v>380</v>
      </c>
      <c r="E116" s="161">
        <v>275</v>
      </c>
      <c r="F116" s="159">
        <v>400</v>
      </c>
      <c r="G116" s="330"/>
      <c r="H116" s="331"/>
      <c r="I116" s="331"/>
      <c r="J116" s="331"/>
      <c r="K116" s="331"/>
      <c r="L116" s="331"/>
      <c r="M116" s="331"/>
      <c r="N116" s="331"/>
      <c r="O116" s="331"/>
      <c r="P116" s="331"/>
      <c r="Q116" s="331"/>
      <c r="R116" s="332"/>
      <c r="S116" s="272" t="s">
        <v>1666</v>
      </c>
      <c r="T116" s="272" t="s">
        <v>1667</v>
      </c>
      <c r="U116" s="273"/>
      <c r="V116" s="7"/>
    </row>
    <row r="117" spans="1:23" ht="30" customHeight="1" x14ac:dyDescent="0.25">
      <c r="A117" s="166" t="s">
        <v>1668</v>
      </c>
      <c r="B117" s="160" t="s">
        <v>1669</v>
      </c>
      <c r="C117" s="161">
        <v>0</v>
      </c>
      <c r="D117" s="159">
        <v>76.3</v>
      </c>
      <c r="E117" s="161">
        <v>0</v>
      </c>
      <c r="F117" s="159">
        <v>76.3</v>
      </c>
      <c r="G117" s="330"/>
      <c r="H117" s="331"/>
      <c r="I117" s="331"/>
      <c r="J117" s="331"/>
      <c r="K117" s="331"/>
      <c r="L117" s="331"/>
      <c r="M117" s="331"/>
      <c r="N117" s="331"/>
      <c r="O117" s="331"/>
      <c r="P117" s="331"/>
      <c r="Q117" s="331"/>
      <c r="R117" s="332"/>
      <c r="S117" s="272" t="s">
        <v>1670</v>
      </c>
      <c r="T117" s="272"/>
      <c r="U117" s="273"/>
      <c r="V117" s="7"/>
    </row>
    <row r="118" spans="1:23" ht="30" customHeight="1" x14ac:dyDescent="0.25">
      <c r="A118" s="166" t="s">
        <v>1671</v>
      </c>
      <c r="B118" s="160" t="s">
        <v>1672</v>
      </c>
      <c r="C118" s="161">
        <v>2.8</v>
      </c>
      <c r="D118" s="159">
        <v>17.2</v>
      </c>
      <c r="E118" s="161">
        <v>2.8</v>
      </c>
      <c r="F118" s="159">
        <v>17.2</v>
      </c>
      <c r="G118" s="330"/>
      <c r="H118" s="331"/>
      <c r="I118" s="331"/>
      <c r="J118" s="331"/>
      <c r="K118" s="331"/>
      <c r="L118" s="331"/>
      <c r="M118" s="331"/>
      <c r="N118" s="331"/>
      <c r="O118" s="331"/>
      <c r="P118" s="331"/>
      <c r="Q118" s="331"/>
      <c r="R118" s="332"/>
      <c r="S118" s="272" t="s">
        <v>1673</v>
      </c>
      <c r="T118" s="272"/>
      <c r="U118" s="273"/>
      <c r="V118" s="7"/>
    </row>
    <row r="119" spans="1:23" ht="15" customHeight="1" x14ac:dyDescent="0.25">
      <c r="A119" s="166" t="s">
        <v>1674</v>
      </c>
      <c r="B119" s="160" t="s">
        <v>1675</v>
      </c>
      <c r="C119" s="161">
        <v>1</v>
      </c>
      <c r="D119" s="159">
        <v>16</v>
      </c>
      <c r="E119" s="161">
        <v>1</v>
      </c>
      <c r="F119" s="159">
        <v>16</v>
      </c>
      <c r="G119" s="330"/>
      <c r="H119" s="331"/>
      <c r="I119" s="331"/>
      <c r="J119" s="331"/>
      <c r="K119" s="331"/>
      <c r="L119" s="331"/>
      <c r="M119" s="331"/>
      <c r="N119" s="331"/>
      <c r="O119" s="331"/>
      <c r="P119" s="331"/>
      <c r="Q119" s="331"/>
      <c r="R119" s="332"/>
      <c r="S119" s="272"/>
      <c r="T119" s="272"/>
      <c r="U119" s="273"/>
      <c r="V119" s="7"/>
    </row>
    <row r="120" spans="1:23" ht="15.75" customHeight="1" x14ac:dyDescent="0.25">
      <c r="A120" s="166" t="s">
        <v>1676</v>
      </c>
      <c r="B120" s="160" t="s">
        <v>1677</v>
      </c>
      <c r="C120" s="161">
        <v>6</v>
      </c>
      <c r="D120" s="159">
        <v>58</v>
      </c>
      <c r="E120" s="161">
        <v>6</v>
      </c>
      <c r="F120" s="159">
        <v>58</v>
      </c>
      <c r="G120" s="330"/>
      <c r="H120" s="331"/>
      <c r="I120" s="331"/>
      <c r="J120" s="331"/>
      <c r="K120" s="331"/>
      <c r="L120" s="331"/>
      <c r="M120" s="331"/>
      <c r="N120" s="331"/>
      <c r="O120" s="331"/>
      <c r="P120" s="331"/>
      <c r="Q120" s="331"/>
      <c r="R120" s="332"/>
      <c r="S120" s="285"/>
      <c r="T120" s="285"/>
      <c r="U120" s="286"/>
      <c r="V120" s="7"/>
    </row>
    <row r="121" spans="1:23" ht="15.75" customHeight="1" x14ac:dyDescent="0.25">
      <c r="A121" s="191" t="s">
        <v>1678</v>
      </c>
      <c r="B121" s="190"/>
      <c r="C121" s="158"/>
      <c r="D121" s="158"/>
      <c r="E121" s="158"/>
      <c r="F121" s="158"/>
      <c r="G121" s="333"/>
      <c r="H121" s="333"/>
      <c r="I121" s="333"/>
      <c r="J121" s="333"/>
      <c r="K121" s="333"/>
      <c r="L121" s="333"/>
      <c r="M121" s="333"/>
      <c r="N121" s="333"/>
      <c r="O121" s="333"/>
      <c r="P121" s="333"/>
      <c r="Q121" s="333"/>
      <c r="R121" s="333"/>
      <c r="S121" s="343"/>
      <c r="T121" s="343"/>
      <c r="U121" s="342"/>
      <c r="V121" s="156"/>
      <c r="W121" s="156"/>
    </row>
    <row r="122" spans="1:23" ht="26.25" customHeight="1" x14ac:dyDescent="0.25">
      <c r="A122" s="166" t="s">
        <v>1679</v>
      </c>
      <c r="B122" s="160" t="s">
        <v>1680</v>
      </c>
      <c r="C122" s="161">
        <v>0</v>
      </c>
      <c r="D122" s="159">
        <v>1</v>
      </c>
      <c r="E122" s="161">
        <v>0</v>
      </c>
      <c r="F122" s="159">
        <v>1</v>
      </c>
      <c r="G122" s="330"/>
      <c r="H122" s="331"/>
      <c r="I122" s="331"/>
      <c r="J122" s="331"/>
      <c r="K122" s="331"/>
      <c r="L122" s="331"/>
      <c r="M122" s="331"/>
      <c r="N122" s="331"/>
      <c r="O122" s="331"/>
      <c r="P122" s="331"/>
      <c r="Q122" s="331"/>
      <c r="R122" s="332"/>
      <c r="S122" s="272" t="s">
        <v>1681</v>
      </c>
      <c r="T122" s="272" t="s">
        <v>1682</v>
      </c>
      <c r="U122" s="286"/>
      <c r="V122" s="156"/>
      <c r="W122" s="156"/>
    </row>
    <row r="123" spans="1:23" ht="26.25" customHeight="1" x14ac:dyDescent="0.25">
      <c r="A123" s="166" t="s">
        <v>1683</v>
      </c>
      <c r="B123" s="160" t="s">
        <v>1684</v>
      </c>
      <c r="C123" s="161">
        <v>0</v>
      </c>
      <c r="D123" s="159">
        <v>1</v>
      </c>
      <c r="E123" s="161">
        <v>0</v>
      </c>
      <c r="F123" s="159">
        <v>1</v>
      </c>
      <c r="G123" s="330"/>
      <c r="H123" s="331"/>
      <c r="I123" s="331"/>
      <c r="J123" s="331"/>
      <c r="K123" s="331"/>
      <c r="L123" s="331"/>
      <c r="M123" s="331"/>
      <c r="N123" s="331"/>
      <c r="O123" s="331"/>
      <c r="P123" s="331"/>
      <c r="Q123" s="331"/>
      <c r="R123" s="332"/>
      <c r="S123" s="344" t="s">
        <v>1685</v>
      </c>
      <c r="T123" s="272" t="s">
        <v>1686</v>
      </c>
      <c r="U123" s="286"/>
      <c r="V123" s="156"/>
      <c r="W123" s="156"/>
    </row>
    <row r="124" spans="1:23" ht="39" customHeight="1" x14ac:dyDescent="0.25">
      <c r="A124" s="166" t="s">
        <v>1687</v>
      </c>
      <c r="B124" s="160" t="s">
        <v>1688</v>
      </c>
      <c r="C124" s="161">
        <v>0</v>
      </c>
      <c r="D124" s="159">
        <v>10</v>
      </c>
      <c r="E124" s="161">
        <v>0</v>
      </c>
      <c r="F124" s="159">
        <v>10</v>
      </c>
      <c r="G124" s="330"/>
      <c r="H124" s="331"/>
      <c r="I124" s="331"/>
      <c r="J124" s="331"/>
      <c r="K124" s="331"/>
      <c r="L124" s="331"/>
      <c r="M124" s="331"/>
      <c r="N124" s="331"/>
      <c r="O124" s="331"/>
      <c r="P124" s="331"/>
      <c r="Q124" s="331"/>
      <c r="R124" s="332"/>
      <c r="S124" s="272" t="s">
        <v>1689</v>
      </c>
      <c r="T124" s="272" t="s">
        <v>1690</v>
      </c>
      <c r="U124" s="286"/>
      <c r="V124" s="156"/>
      <c r="W124" s="156"/>
    </row>
    <row r="125" spans="1:23" ht="39" customHeight="1" x14ac:dyDescent="0.25">
      <c r="A125" s="166" t="s">
        <v>1691</v>
      </c>
      <c r="B125" s="160" t="s">
        <v>1692</v>
      </c>
      <c r="C125" s="161">
        <v>0</v>
      </c>
      <c r="D125" s="159">
        <v>10</v>
      </c>
      <c r="E125" s="161">
        <v>0</v>
      </c>
      <c r="F125" s="159">
        <v>10</v>
      </c>
      <c r="G125" s="330"/>
      <c r="H125" s="331"/>
      <c r="I125" s="331"/>
      <c r="J125" s="331"/>
      <c r="K125" s="331"/>
      <c r="L125" s="331"/>
      <c r="M125" s="331"/>
      <c r="N125" s="331"/>
      <c r="O125" s="331"/>
      <c r="P125" s="331"/>
      <c r="Q125" s="331"/>
      <c r="R125" s="332"/>
      <c r="S125" s="272" t="s">
        <v>1693</v>
      </c>
      <c r="T125" s="272" t="s">
        <v>1694</v>
      </c>
      <c r="U125" s="286"/>
      <c r="V125" s="156"/>
      <c r="W125" s="156"/>
    </row>
    <row r="126" spans="1:23" ht="33" customHeight="1" x14ac:dyDescent="0.25">
      <c r="A126" s="166" t="s">
        <v>1695</v>
      </c>
      <c r="B126" s="160" t="s">
        <v>1696</v>
      </c>
      <c r="C126" s="161">
        <v>117</v>
      </c>
      <c r="D126" s="159">
        <v>329</v>
      </c>
      <c r="E126" s="161">
        <v>117</v>
      </c>
      <c r="F126" s="159">
        <v>329</v>
      </c>
      <c r="G126" s="330"/>
      <c r="H126" s="331"/>
      <c r="I126" s="331"/>
      <c r="J126" s="331"/>
      <c r="K126" s="331"/>
      <c r="L126" s="331"/>
      <c r="M126" s="331"/>
      <c r="N126" s="331"/>
      <c r="O126" s="331"/>
      <c r="P126" s="331"/>
      <c r="Q126" s="331"/>
      <c r="R126" s="332"/>
      <c r="S126" s="272" t="s">
        <v>1697</v>
      </c>
      <c r="T126" s="272" t="s">
        <v>1698</v>
      </c>
      <c r="U126" s="286"/>
      <c r="V126" s="156"/>
      <c r="W126" s="156"/>
    </row>
    <row r="127" spans="1:23" ht="30" customHeight="1" x14ac:dyDescent="0.25">
      <c r="A127" s="166" t="s">
        <v>1699</v>
      </c>
      <c r="B127" s="176" t="s">
        <v>1700</v>
      </c>
      <c r="C127" s="177">
        <v>0</v>
      </c>
      <c r="D127" s="177">
        <v>0</v>
      </c>
      <c r="E127" s="177">
        <v>0</v>
      </c>
      <c r="F127" s="177">
        <v>0</v>
      </c>
      <c r="G127" s="330"/>
      <c r="H127" s="331"/>
      <c r="I127" s="331"/>
      <c r="J127" s="331"/>
      <c r="K127" s="331"/>
      <c r="L127" s="331"/>
      <c r="M127" s="331"/>
      <c r="N127" s="331"/>
      <c r="O127" s="331"/>
      <c r="P127" s="331"/>
      <c r="Q127" s="331"/>
      <c r="R127" s="332"/>
      <c r="S127" s="272" t="s">
        <v>1701</v>
      </c>
      <c r="T127" s="272" t="s">
        <v>1702</v>
      </c>
      <c r="U127" s="286"/>
      <c r="V127" s="156"/>
      <c r="W127" s="156"/>
    </row>
    <row r="128" spans="1:23" ht="15.75" customHeight="1" x14ac:dyDescent="0.25">
      <c r="A128" s="166" t="s">
        <v>1703</v>
      </c>
      <c r="B128" s="160" t="s">
        <v>1704</v>
      </c>
      <c r="C128" s="161">
        <v>0</v>
      </c>
      <c r="D128" s="159">
        <v>35</v>
      </c>
      <c r="E128" s="161">
        <v>0</v>
      </c>
      <c r="F128" s="159">
        <v>35</v>
      </c>
      <c r="G128" s="330"/>
      <c r="H128" s="331"/>
      <c r="I128" s="331"/>
      <c r="J128" s="331"/>
      <c r="K128" s="331"/>
      <c r="L128" s="331"/>
      <c r="M128" s="331"/>
      <c r="N128" s="331"/>
      <c r="O128" s="331"/>
      <c r="P128" s="331"/>
      <c r="Q128" s="331"/>
      <c r="R128" s="332"/>
      <c r="S128" s="272" t="s">
        <v>1705</v>
      </c>
      <c r="T128" s="272" t="s">
        <v>1706</v>
      </c>
      <c r="U128" s="286"/>
      <c r="V128" s="156"/>
      <c r="W128" s="156"/>
    </row>
    <row r="129" spans="1:23" ht="15.75" customHeight="1" x14ac:dyDescent="0.25">
      <c r="A129" s="166" t="s">
        <v>1707</v>
      </c>
      <c r="B129" s="160" t="s">
        <v>1708</v>
      </c>
      <c r="C129" s="161">
        <v>0</v>
      </c>
      <c r="D129" s="159">
        <v>2.5</v>
      </c>
      <c r="E129" s="161">
        <v>0</v>
      </c>
      <c r="F129" s="159">
        <v>2.5</v>
      </c>
      <c r="G129" s="330"/>
      <c r="H129" s="331"/>
      <c r="I129" s="331"/>
      <c r="J129" s="331"/>
      <c r="K129" s="331"/>
      <c r="L129" s="331"/>
      <c r="M129" s="331"/>
      <c r="N129" s="331"/>
      <c r="O129" s="331"/>
      <c r="P129" s="331"/>
      <c r="Q129" s="331"/>
      <c r="R129" s="332"/>
      <c r="S129" s="272" t="s">
        <v>1709</v>
      </c>
      <c r="T129" s="272" t="s">
        <v>1710</v>
      </c>
      <c r="U129" s="286"/>
      <c r="V129" s="156"/>
      <c r="W129" s="156"/>
    </row>
    <row r="130" spans="1:23" ht="15.75" customHeight="1" x14ac:dyDescent="0.25">
      <c r="A130" s="166" t="s">
        <v>1711</v>
      </c>
      <c r="B130" s="160" t="s">
        <v>1712</v>
      </c>
      <c r="C130" s="161">
        <v>0</v>
      </c>
      <c r="D130" s="159">
        <v>20</v>
      </c>
      <c r="E130" s="161">
        <v>0</v>
      </c>
      <c r="F130" s="159">
        <v>20</v>
      </c>
      <c r="G130" s="330"/>
      <c r="H130" s="331"/>
      <c r="I130" s="331"/>
      <c r="J130" s="331"/>
      <c r="K130" s="331"/>
      <c r="L130" s="331"/>
      <c r="M130" s="331"/>
      <c r="N130" s="331"/>
      <c r="O130" s="331"/>
      <c r="P130" s="331"/>
      <c r="Q130" s="331"/>
      <c r="R130" s="332"/>
      <c r="S130" s="272" t="s">
        <v>1713</v>
      </c>
      <c r="T130" s="272" t="s">
        <v>1714</v>
      </c>
      <c r="U130" s="286"/>
      <c r="V130" s="156"/>
      <c r="W130" s="156"/>
    </row>
    <row r="131" spans="1:23" ht="60" customHeight="1" x14ac:dyDescent="0.25">
      <c r="A131" s="166" t="s">
        <v>1715</v>
      </c>
      <c r="B131" s="160" t="s">
        <v>1716</v>
      </c>
      <c r="C131" s="161">
        <v>24</v>
      </c>
      <c r="D131" s="159">
        <v>173</v>
      </c>
      <c r="E131" s="161">
        <v>24</v>
      </c>
      <c r="F131" s="159">
        <v>173</v>
      </c>
      <c r="G131" s="330"/>
      <c r="H131" s="331"/>
      <c r="I131" s="331"/>
      <c r="J131" s="331"/>
      <c r="K131" s="331"/>
      <c r="L131" s="331"/>
      <c r="M131" s="331"/>
      <c r="N131" s="331"/>
      <c r="O131" s="331"/>
      <c r="P131" s="331"/>
      <c r="Q131" s="331"/>
      <c r="R131" s="332"/>
      <c r="S131" s="272" t="s">
        <v>1717</v>
      </c>
      <c r="T131" s="272" t="s">
        <v>1718</v>
      </c>
      <c r="U131" s="286"/>
      <c r="V131" s="156"/>
      <c r="W131" s="156"/>
    </row>
    <row r="132" spans="1:23" ht="25.5" customHeight="1" x14ac:dyDescent="0.25">
      <c r="A132" s="164" t="s">
        <v>1719</v>
      </c>
      <c r="B132" s="159" t="s">
        <v>1720</v>
      </c>
      <c r="C132" s="159">
        <v>0</v>
      </c>
      <c r="D132" s="159">
        <v>1</v>
      </c>
      <c r="E132" s="159">
        <v>0</v>
      </c>
      <c r="F132" s="159">
        <v>1</v>
      </c>
      <c r="G132" s="330"/>
      <c r="H132" s="331"/>
      <c r="I132" s="331"/>
      <c r="J132" s="331"/>
      <c r="K132" s="331"/>
      <c r="L132" s="331"/>
      <c r="M132" s="331"/>
      <c r="N132" s="331"/>
      <c r="O132" s="331"/>
      <c r="P132" s="331"/>
      <c r="Q132" s="331"/>
      <c r="R132" s="332"/>
      <c r="S132" s="272" t="s">
        <v>1721</v>
      </c>
      <c r="T132" s="272" t="s">
        <v>1722</v>
      </c>
      <c r="U132" s="294"/>
      <c r="V132" s="7"/>
    </row>
    <row r="133" spans="1:23" ht="15.75" customHeight="1" x14ac:dyDescent="0.25">
      <c r="A133" s="191" t="s">
        <v>1723</v>
      </c>
      <c r="B133" s="190"/>
      <c r="C133" s="168"/>
      <c r="D133" s="168"/>
      <c r="E133" s="168"/>
      <c r="F133" s="168"/>
      <c r="G133" s="333"/>
      <c r="H133" s="333"/>
      <c r="I133" s="333"/>
      <c r="J133" s="333"/>
      <c r="K133" s="333"/>
      <c r="L133" s="333"/>
      <c r="M133" s="333"/>
      <c r="N133" s="333"/>
      <c r="O133" s="333"/>
      <c r="P133" s="333"/>
      <c r="Q133" s="333"/>
      <c r="R133" s="333"/>
      <c r="S133" s="345"/>
      <c r="T133" s="345"/>
      <c r="U133" s="346"/>
      <c r="V133" s="7"/>
    </row>
    <row r="134" spans="1:23" ht="30.75" customHeight="1" x14ac:dyDescent="0.25">
      <c r="A134" s="164" t="s">
        <v>1724</v>
      </c>
      <c r="B134" s="160" t="s">
        <v>1725</v>
      </c>
      <c r="C134" s="159">
        <v>0</v>
      </c>
      <c r="D134" s="159">
        <v>20</v>
      </c>
      <c r="E134" s="159">
        <v>0</v>
      </c>
      <c r="F134" s="159">
        <v>15</v>
      </c>
      <c r="G134" s="330"/>
      <c r="H134" s="331"/>
      <c r="I134" s="331"/>
      <c r="J134" s="331"/>
      <c r="K134" s="331"/>
      <c r="L134" s="331"/>
      <c r="M134" s="331"/>
      <c r="N134" s="331"/>
      <c r="O134" s="331"/>
      <c r="P134" s="331"/>
      <c r="Q134" s="331"/>
      <c r="R134" s="332"/>
      <c r="S134" s="272" t="s">
        <v>1726</v>
      </c>
      <c r="T134" s="272"/>
      <c r="U134" s="273" t="s">
        <v>1727</v>
      </c>
      <c r="V134" s="7"/>
    </row>
    <row r="135" spans="1:23" ht="27.75" customHeight="1" x14ac:dyDescent="0.25">
      <c r="A135" s="164" t="s">
        <v>1728</v>
      </c>
      <c r="B135" s="160" t="s">
        <v>1729</v>
      </c>
      <c r="C135" s="159">
        <v>0.2</v>
      </c>
      <c r="D135" s="159">
        <v>1.5</v>
      </c>
      <c r="E135" s="159">
        <v>0.2</v>
      </c>
      <c r="F135" s="159">
        <v>1.2</v>
      </c>
      <c r="G135" s="330"/>
      <c r="H135" s="331"/>
      <c r="I135" s="331"/>
      <c r="J135" s="331"/>
      <c r="K135" s="331"/>
      <c r="L135" s="331"/>
      <c r="M135" s="331"/>
      <c r="N135" s="331"/>
      <c r="O135" s="331"/>
      <c r="P135" s="331"/>
      <c r="Q135" s="331"/>
      <c r="R135" s="332"/>
      <c r="S135" s="272"/>
      <c r="T135" s="272"/>
      <c r="U135" s="273"/>
      <c r="V135" s="7"/>
    </row>
    <row r="136" spans="1:23" ht="27" customHeight="1" x14ac:dyDescent="0.25">
      <c r="A136" s="164" t="s">
        <v>1730</v>
      </c>
      <c r="B136" s="160" t="s">
        <v>1731</v>
      </c>
      <c r="C136" s="159">
        <v>0.1</v>
      </c>
      <c r="D136" s="159">
        <v>1.8</v>
      </c>
      <c r="E136" s="159">
        <v>0.1</v>
      </c>
      <c r="F136" s="159">
        <v>1.6</v>
      </c>
      <c r="G136" s="330"/>
      <c r="H136" s="331"/>
      <c r="I136" s="331"/>
      <c r="J136" s="331"/>
      <c r="K136" s="331"/>
      <c r="L136" s="331"/>
      <c r="M136" s="331"/>
      <c r="N136" s="331"/>
      <c r="O136" s="331"/>
      <c r="P136" s="331"/>
      <c r="Q136" s="331"/>
      <c r="R136" s="332"/>
      <c r="S136" s="272"/>
      <c r="T136" s="272"/>
      <c r="U136" s="273"/>
      <c r="V136" s="7"/>
    </row>
    <row r="137" spans="1:23" ht="27" customHeight="1" x14ac:dyDescent="0.25">
      <c r="A137" s="164" t="s">
        <v>1732</v>
      </c>
      <c r="B137" s="160" t="s">
        <v>1733</v>
      </c>
      <c r="C137" s="159">
        <v>0.1</v>
      </c>
      <c r="D137" s="159">
        <v>2.1</v>
      </c>
      <c r="E137" s="159">
        <v>0.1</v>
      </c>
      <c r="F137" s="159">
        <v>1.8</v>
      </c>
      <c r="G137" s="330"/>
      <c r="H137" s="331"/>
      <c r="I137" s="331"/>
      <c r="J137" s="331"/>
      <c r="K137" s="331"/>
      <c r="L137" s="331"/>
      <c r="M137" s="331"/>
      <c r="N137" s="331"/>
      <c r="O137" s="331"/>
      <c r="P137" s="331"/>
      <c r="Q137" s="331"/>
      <c r="R137" s="332"/>
      <c r="S137" s="272"/>
      <c r="T137" s="272"/>
      <c r="U137" s="273"/>
      <c r="V137" s="7"/>
    </row>
    <row r="138" spans="1:23" ht="34.5" customHeight="1" x14ac:dyDescent="0.25">
      <c r="A138" s="164" t="s">
        <v>1734</v>
      </c>
      <c r="B138" s="160" t="s">
        <v>1735</v>
      </c>
      <c r="C138" s="159">
        <v>0.1</v>
      </c>
      <c r="D138" s="159">
        <v>1.6</v>
      </c>
      <c r="E138" s="159">
        <v>0.1</v>
      </c>
      <c r="F138" s="159">
        <v>1.3</v>
      </c>
      <c r="G138" s="330"/>
      <c r="H138" s="331"/>
      <c r="I138" s="331"/>
      <c r="J138" s="331"/>
      <c r="K138" s="331"/>
      <c r="L138" s="331"/>
      <c r="M138" s="331"/>
      <c r="N138" s="331"/>
      <c r="O138" s="331"/>
      <c r="P138" s="331"/>
      <c r="Q138" s="331"/>
      <c r="R138" s="332"/>
      <c r="S138" s="272"/>
      <c r="T138" s="272"/>
      <c r="U138" s="273"/>
      <c r="V138" s="7"/>
    </row>
    <row r="139" spans="1:23" ht="28.5" customHeight="1" x14ac:dyDescent="0.25">
      <c r="A139" s="164" t="s">
        <v>1736</v>
      </c>
      <c r="B139" s="160" t="s">
        <v>1737</v>
      </c>
      <c r="C139" s="159">
        <v>0.1</v>
      </c>
      <c r="D139" s="159">
        <v>1.8</v>
      </c>
      <c r="E139" s="159">
        <v>0.1</v>
      </c>
      <c r="F139" s="159">
        <v>1.5</v>
      </c>
      <c r="G139" s="330"/>
      <c r="H139" s="331"/>
      <c r="I139" s="331"/>
      <c r="J139" s="331"/>
      <c r="K139" s="331"/>
      <c r="L139" s="331"/>
      <c r="M139" s="331"/>
      <c r="N139" s="331"/>
      <c r="O139" s="331"/>
      <c r="P139" s="331"/>
      <c r="Q139" s="331"/>
      <c r="R139" s="332"/>
      <c r="S139" s="272"/>
      <c r="T139" s="272"/>
      <c r="U139" s="273"/>
      <c r="V139" s="7"/>
    </row>
    <row r="140" spans="1:23" ht="28.5" customHeight="1" x14ac:dyDescent="0.25">
      <c r="A140" s="164" t="s">
        <v>1738</v>
      </c>
      <c r="B140" s="160" t="s">
        <v>1739</v>
      </c>
      <c r="C140" s="159">
        <v>0.1</v>
      </c>
      <c r="D140" s="159">
        <v>2</v>
      </c>
      <c r="E140" s="159">
        <v>0.1</v>
      </c>
      <c r="F140" s="159">
        <v>2</v>
      </c>
      <c r="G140" s="330"/>
      <c r="H140" s="331"/>
      <c r="I140" s="331"/>
      <c r="J140" s="331"/>
      <c r="K140" s="331"/>
      <c r="L140" s="331"/>
      <c r="M140" s="331"/>
      <c r="N140" s="331"/>
      <c r="O140" s="331"/>
      <c r="P140" s="331"/>
      <c r="Q140" s="331"/>
      <c r="R140" s="332"/>
      <c r="S140" s="272"/>
      <c r="T140" s="272"/>
      <c r="U140" s="273"/>
      <c r="V140" s="7"/>
    </row>
    <row r="141" spans="1:23" ht="15.75" customHeight="1" x14ac:dyDescent="0.25">
      <c r="A141" s="191" t="s">
        <v>1740</v>
      </c>
      <c r="B141" s="192"/>
      <c r="C141" s="158"/>
      <c r="D141" s="158"/>
      <c r="E141" s="158"/>
      <c r="F141" s="158"/>
      <c r="G141" s="333"/>
      <c r="H141" s="333"/>
      <c r="I141" s="333"/>
      <c r="J141" s="333"/>
      <c r="K141" s="333"/>
      <c r="L141" s="333"/>
      <c r="M141" s="333"/>
      <c r="N141" s="333"/>
      <c r="O141" s="333"/>
      <c r="P141" s="333"/>
      <c r="Q141" s="333"/>
      <c r="R141" s="333"/>
      <c r="S141" s="343"/>
      <c r="T141" s="343"/>
      <c r="U141" s="342"/>
      <c r="V141" s="7"/>
    </row>
    <row r="142" spans="1:23" ht="15" customHeight="1" x14ac:dyDescent="0.25">
      <c r="A142" s="164" t="s">
        <v>1741</v>
      </c>
      <c r="B142" s="173" t="s">
        <v>1742</v>
      </c>
      <c r="C142" s="159">
        <v>13</v>
      </c>
      <c r="D142" s="159">
        <v>24</v>
      </c>
      <c r="E142" s="159">
        <v>17</v>
      </c>
      <c r="F142" s="159">
        <v>21</v>
      </c>
      <c r="G142" s="330"/>
      <c r="H142" s="331"/>
      <c r="I142" s="331"/>
      <c r="J142" s="331"/>
      <c r="K142" s="331"/>
      <c r="L142" s="331"/>
      <c r="M142" s="331"/>
      <c r="N142" s="331"/>
      <c r="O142" s="331"/>
      <c r="P142" s="331"/>
      <c r="Q142" s="331"/>
      <c r="R142" s="332"/>
      <c r="S142" s="272" t="s">
        <v>1743</v>
      </c>
      <c r="T142" s="272" t="s">
        <v>1744</v>
      </c>
      <c r="U142" s="273"/>
      <c r="V142" s="7"/>
    </row>
    <row r="143" spans="1:23" ht="15" customHeight="1" x14ac:dyDescent="0.25">
      <c r="A143" s="164" t="s">
        <v>1745</v>
      </c>
      <c r="B143" s="173" t="s">
        <v>1746</v>
      </c>
      <c r="C143" s="159">
        <v>5</v>
      </c>
      <c r="D143" s="159">
        <v>10</v>
      </c>
      <c r="E143" s="159">
        <v>7</v>
      </c>
      <c r="F143" s="159">
        <v>8</v>
      </c>
      <c r="G143" s="330"/>
      <c r="H143" s="331"/>
      <c r="I143" s="331"/>
      <c r="J143" s="331"/>
      <c r="K143" s="331"/>
      <c r="L143" s="331"/>
      <c r="M143" s="331"/>
      <c r="N143" s="331"/>
      <c r="O143" s="331"/>
      <c r="P143" s="331"/>
      <c r="Q143" s="331"/>
      <c r="R143" s="332"/>
      <c r="S143" s="272" t="s">
        <v>1747</v>
      </c>
      <c r="T143" s="272" t="s">
        <v>1748</v>
      </c>
      <c r="U143" s="273"/>
      <c r="V143" s="7"/>
    </row>
    <row r="144" spans="1:23" ht="15" customHeight="1" x14ac:dyDescent="0.25">
      <c r="A144" s="164" t="s">
        <v>1749</v>
      </c>
      <c r="B144" s="173" t="s">
        <v>1750</v>
      </c>
      <c r="C144" s="159">
        <v>3</v>
      </c>
      <c r="D144" s="159">
        <v>8</v>
      </c>
      <c r="E144" s="159">
        <v>5</v>
      </c>
      <c r="F144" s="159">
        <v>6</v>
      </c>
      <c r="G144" s="330"/>
      <c r="H144" s="331"/>
      <c r="I144" s="331"/>
      <c r="J144" s="331"/>
      <c r="K144" s="331"/>
      <c r="L144" s="331"/>
      <c r="M144" s="331"/>
      <c r="N144" s="331"/>
      <c r="O144" s="331"/>
      <c r="P144" s="331"/>
      <c r="Q144" s="331"/>
      <c r="R144" s="332"/>
      <c r="S144" s="272" t="s">
        <v>1751</v>
      </c>
      <c r="T144" s="272" t="s">
        <v>1752</v>
      </c>
      <c r="U144" s="273"/>
      <c r="V144" s="7"/>
    </row>
    <row r="145" spans="1:22" ht="15" customHeight="1" x14ac:dyDescent="0.25">
      <c r="A145" s="164" t="s">
        <v>1753</v>
      </c>
      <c r="B145" s="173" t="s">
        <v>1754</v>
      </c>
      <c r="C145" s="159">
        <v>1</v>
      </c>
      <c r="D145" s="159">
        <v>4</v>
      </c>
      <c r="E145" s="159">
        <v>2</v>
      </c>
      <c r="F145" s="159">
        <v>3</v>
      </c>
      <c r="G145" s="330"/>
      <c r="H145" s="331"/>
      <c r="I145" s="331"/>
      <c r="J145" s="331"/>
      <c r="K145" s="331"/>
      <c r="L145" s="331"/>
      <c r="M145" s="331"/>
      <c r="N145" s="331"/>
      <c r="O145" s="331"/>
      <c r="P145" s="331"/>
      <c r="Q145" s="331"/>
      <c r="R145" s="332"/>
      <c r="S145" s="272" t="s">
        <v>1755</v>
      </c>
      <c r="T145" s="272" t="s">
        <v>1756</v>
      </c>
      <c r="U145" s="273"/>
      <c r="V145" s="7"/>
    </row>
    <row r="146" spans="1:22" ht="15" customHeight="1" x14ac:dyDescent="0.25">
      <c r="A146" s="164" t="s">
        <v>1757</v>
      </c>
      <c r="B146" s="173" t="s">
        <v>1758</v>
      </c>
      <c r="C146" s="159">
        <v>1</v>
      </c>
      <c r="D146" s="159">
        <v>4</v>
      </c>
      <c r="E146" s="159">
        <v>2</v>
      </c>
      <c r="F146" s="159">
        <v>3</v>
      </c>
      <c r="G146" s="330"/>
      <c r="H146" s="331"/>
      <c r="I146" s="331"/>
      <c r="J146" s="331"/>
      <c r="K146" s="331"/>
      <c r="L146" s="331"/>
      <c r="M146" s="331"/>
      <c r="N146" s="331"/>
      <c r="O146" s="331"/>
      <c r="P146" s="331"/>
      <c r="Q146" s="331"/>
      <c r="R146" s="332"/>
      <c r="S146" s="272" t="s">
        <v>1759</v>
      </c>
      <c r="T146" s="272" t="s">
        <v>1760</v>
      </c>
      <c r="U146" s="273"/>
      <c r="V146" s="7"/>
    </row>
    <row r="147" spans="1:22" ht="15" customHeight="1" x14ac:dyDescent="0.25">
      <c r="A147" s="164" t="s">
        <v>1761</v>
      </c>
      <c r="B147" s="173" t="s">
        <v>1762</v>
      </c>
      <c r="C147" s="159">
        <v>1</v>
      </c>
      <c r="D147" s="159">
        <v>4</v>
      </c>
      <c r="E147" s="159">
        <v>2</v>
      </c>
      <c r="F147" s="159">
        <v>3</v>
      </c>
      <c r="G147" s="330"/>
      <c r="H147" s="331"/>
      <c r="I147" s="331"/>
      <c r="J147" s="331"/>
      <c r="K147" s="331"/>
      <c r="L147" s="331"/>
      <c r="M147" s="331"/>
      <c r="N147" s="331"/>
      <c r="O147" s="331"/>
      <c r="P147" s="331"/>
      <c r="Q147" s="331"/>
      <c r="R147" s="332"/>
      <c r="S147" s="272" t="s">
        <v>1763</v>
      </c>
      <c r="T147" s="272" t="s">
        <v>1764</v>
      </c>
      <c r="U147" s="273"/>
      <c r="V147" s="7"/>
    </row>
    <row r="148" spans="1:22" ht="15" customHeight="1" x14ac:dyDescent="0.25">
      <c r="A148" s="164" t="s">
        <v>1765</v>
      </c>
      <c r="B148" s="173" t="s">
        <v>1766</v>
      </c>
      <c r="C148" s="159">
        <v>3</v>
      </c>
      <c r="D148" s="159">
        <v>10</v>
      </c>
      <c r="E148" s="159">
        <v>3</v>
      </c>
      <c r="F148" s="159">
        <v>10</v>
      </c>
      <c r="G148" s="330"/>
      <c r="H148" s="331"/>
      <c r="I148" s="331"/>
      <c r="J148" s="331"/>
      <c r="K148" s="331"/>
      <c r="L148" s="331"/>
      <c r="M148" s="331"/>
      <c r="N148" s="331"/>
      <c r="O148" s="331"/>
      <c r="P148" s="331"/>
      <c r="Q148" s="331"/>
      <c r="R148" s="332"/>
      <c r="S148" s="272"/>
      <c r="T148" s="272"/>
      <c r="U148" s="273"/>
      <c r="V148" s="7"/>
    </row>
    <row r="149" spans="1:22" ht="15" customHeight="1" x14ac:dyDescent="0.25">
      <c r="A149" s="164" t="s">
        <v>1767</v>
      </c>
      <c r="B149" s="173" t="s">
        <v>1768</v>
      </c>
      <c r="C149" s="159">
        <v>22</v>
      </c>
      <c r="D149" s="159">
        <v>130</v>
      </c>
      <c r="E149" s="159">
        <v>22</v>
      </c>
      <c r="F149" s="159">
        <v>100</v>
      </c>
      <c r="G149" s="330"/>
      <c r="H149" s="331"/>
      <c r="I149" s="331"/>
      <c r="J149" s="331"/>
      <c r="K149" s="331"/>
      <c r="L149" s="331"/>
      <c r="M149" s="331"/>
      <c r="N149" s="331"/>
      <c r="O149" s="331"/>
      <c r="P149" s="331"/>
      <c r="Q149" s="331"/>
      <c r="R149" s="332"/>
      <c r="S149" s="272"/>
      <c r="T149" s="272"/>
      <c r="U149" s="273"/>
      <c r="V149" s="7"/>
    </row>
    <row r="150" spans="1:22" ht="30" customHeight="1" x14ac:dyDescent="0.25">
      <c r="A150" s="164" t="s">
        <v>1769</v>
      </c>
      <c r="B150" s="173" t="s">
        <v>1770</v>
      </c>
      <c r="C150" s="159">
        <v>20</v>
      </c>
      <c r="D150" s="159">
        <v>60</v>
      </c>
      <c r="E150" s="159">
        <v>25</v>
      </c>
      <c r="F150" s="159">
        <v>60</v>
      </c>
      <c r="G150" s="330"/>
      <c r="H150" s="331"/>
      <c r="I150" s="331"/>
      <c r="J150" s="331"/>
      <c r="K150" s="331"/>
      <c r="L150" s="331"/>
      <c r="M150" s="331"/>
      <c r="N150" s="331"/>
      <c r="O150" s="331"/>
      <c r="P150" s="331"/>
      <c r="Q150" s="331"/>
      <c r="R150" s="332"/>
      <c r="S150" s="272"/>
      <c r="T150" s="272" t="s">
        <v>1771</v>
      </c>
      <c r="U150" s="273"/>
      <c r="V150" s="7"/>
    </row>
    <row r="151" spans="1:22" ht="15" customHeight="1" x14ac:dyDescent="0.25">
      <c r="A151" s="187"/>
      <c r="B151" s="188"/>
      <c r="C151" s="189"/>
      <c r="D151" s="189"/>
      <c r="E151" s="189"/>
      <c r="F151" s="189"/>
      <c r="G151" s="334"/>
      <c r="H151" s="335"/>
      <c r="I151" s="335"/>
      <c r="J151" s="335"/>
      <c r="K151" s="335"/>
      <c r="L151" s="335"/>
      <c r="M151" s="335"/>
      <c r="N151" s="335"/>
      <c r="O151" s="335"/>
      <c r="P151" s="335"/>
      <c r="Q151" s="335"/>
      <c r="R151" s="336"/>
      <c r="S151" s="347"/>
      <c r="T151" s="347"/>
      <c r="U151" s="348"/>
      <c r="V151" s="7"/>
    </row>
    <row r="152" spans="1:22" ht="15" customHeight="1" x14ac:dyDescent="0.25">
      <c r="A152" s="267"/>
      <c r="B152" s="339"/>
      <c r="C152" s="269"/>
      <c r="D152" s="269"/>
      <c r="E152" s="269"/>
      <c r="F152" s="269"/>
      <c r="G152" s="330"/>
      <c r="H152" s="331"/>
      <c r="I152" s="331"/>
      <c r="J152" s="331"/>
      <c r="K152" s="331"/>
      <c r="L152" s="331"/>
      <c r="M152" s="331"/>
      <c r="N152" s="331"/>
      <c r="O152" s="331"/>
      <c r="P152" s="331"/>
      <c r="Q152" s="331"/>
      <c r="R152" s="332"/>
      <c r="S152" s="272"/>
      <c r="T152" s="272"/>
      <c r="U152" s="273"/>
      <c r="V152" s="7"/>
    </row>
    <row r="153" spans="1:22" ht="15" customHeight="1" x14ac:dyDescent="0.25">
      <c r="A153" s="267"/>
      <c r="B153" s="339"/>
      <c r="C153" s="269"/>
      <c r="D153" s="269"/>
      <c r="E153" s="269"/>
      <c r="F153" s="269"/>
      <c r="G153" s="330"/>
      <c r="H153" s="331"/>
      <c r="I153" s="331"/>
      <c r="J153" s="331"/>
      <c r="K153" s="331"/>
      <c r="L153" s="331"/>
      <c r="M153" s="331"/>
      <c r="N153" s="331"/>
      <c r="O153" s="331"/>
      <c r="P153" s="331"/>
      <c r="Q153" s="331"/>
      <c r="R153" s="332"/>
      <c r="S153" s="272"/>
      <c r="T153" s="272"/>
      <c r="U153" s="273"/>
      <c r="V153" s="7"/>
    </row>
    <row r="154" spans="1:22" ht="15" customHeight="1" x14ac:dyDescent="0.25">
      <c r="A154" s="267"/>
      <c r="B154" s="339"/>
      <c r="C154" s="269"/>
      <c r="D154" s="269"/>
      <c r="E154" s="269"/>
      <c r="F154" s="269"/>
      <c r="G154" s="330"/>
      <c r="H154" s="331"/>
      <c r="I154" s="331"/>
      <c r="J154" s="331"/>
      <c r="K154" s="331"/>
      <c r="L154" s="331"/>
      <c r="M154" s="331"/>
      <c r="N154" s="331"/>
      <c r="O154" s="331"/>
      <c r="P154" s="331"/>
      <c r="Q154" s="331"/>
      <c r="R154" s="332"/>
      <c r="S154" s="272"/>
      <c r="T154" s="272"/>
      <c r="U154" s="273"/>
      <c r="V154" s="7"/>
    </row>
    <row r="155" spans="1:22" ht="15" customHeight="1" x14ac:dyDescent="0.25">
      <c r="A155" s="267"/>
      <c r="B155" s="339"/>
      <c r="C155" s="269"/>
      <c r="D155" s="269"/>
      <c r="E155" s="269"/>
      <c r="F155" s="269"/>
      <c r="G155" s="330"/>
      <c r="H155" s="331"/>
      <c r="I155" s="331"/>
      <c r="J155" s="331"/>
      <c r="K155" s="331"/>
      <c r="L155" s="331"/>
      <c r="M155" s="331"/>
      <c r="N155" s="331"/>
      <c r="O155" s="331"/>
      <c r="P155" s="331"/>
      <c r="Q155" s="331"/>
      <c r="R155" s="332"/>
      <c r="S155" s="272"/>
      <c r="T155" s="272"/>
      <c r="U155" s="273"/>
      <c r="V155" s="7"/>
    </row>
    <row r="156" spans="1:22" ht="15" customHeight="1" x14ac:dyDescent="0.25">
      <c r="A156" s="267"/>
      <c r="B156" s="339"/>
      <c r="C156" s="269"/>
      <c r="D156" s="269"/>
      <c r="E156" s="269"/>
      <c r="F156" s="269"/>
      <c r="G156" s="330"/>
      <c r="H156" s="331"/>
      <c r="I156" s="331"/>
      <c r="J156" s="331"/>
      <c r="K156" s="331"/>
      <c r="L156" s="331"/>
      <c r="M156" s="331"/>
      <c r="N156" s="331"/>
      <c r="O156" s="331"/>
      <c r="P156" s="331"/>
      <c r="Q156" s="331"/>
      <c r="R156" s="332"/>
      <c r="S156" s="272"/>
      <c r="T156" s="272"/>
      <c r="U156" s="273"/>
      <c r="V156" s="7"/>
    </row>
    <row r="157" spans="1:22" ht="15" customHeight="1" x14ac:dyDescent="0.25">
      <c r="A157" s="267"/>
      <c r="B157" s="339"/>
      <c r="C157" s="269"/>
      <c r="D157" s="269"/>
      <c r="E157" s="269"/>
      <c r="F157" s="269"/>
      <c r="G157" s="330"/>
      <c r="H157" s="331"/>
      <c r="I157" s="331"/>
      <c r="J157" s="331"/>
      <c r="K157" s="331"/>
      <c r="L157" s="331"/>
      <c r="M157" s="331"/>
      <c r="N157" s="331"/>
      <c r="O157" s="331"/>
      <c r="P157" s="331"/>
      <c r="Q157" s="331"/>
      <c r="R157" s="332"/>
      <c r="S157" s="272"/>
      <c r="T157" s="272"/>
      <c r="U157" s="273"/>
      <c r="V157" s="7"/>
    </row>
    <row r="158" spans="1:22" ht="15" customHeight="1" x14ac:dyDescent="0.25">
      <c r="A158" s="267"/>
      <c r="B158" s="339"/>
      <c r="C158" s="269"/>
      <c r="D158" s="269"/>
      <c r="E158" s="269"/>
      <c r="F158" s="269"/>
      <c r="G158" s="330"/>
      <c r="H158" s="331"/>
      <c r="I158" s="331"/>
      <c r="J158" s="331"/>
      <c r="K158" s="331"/>
      <c r="L158" s="331"/>
      <c r="M158" s="331"/>
      <c r="N158" s="331"/>
      <c r="O158" s="331"/>
      <c r="P158" s="331"/>
      <c r="Q158" s="331"/>
      <c r="R158" s="332"/>
      <c r="S158" s="272"/>
      <c r="T158" s="272"/>
      <c r="U158" s="273"/>
      <c r="V158" s="7"/>
    </row>
    <row r="159" spans="1:22" ht="15" customHeight="1" x14ac:dyDescent="0.25">
      <c r="A159" s="267"/>
      <c r="B159" s="339"/>
      <c r="C159" s="269"/>
      <c r="D159" s="269"/>
      <c r="E159" s="269"/>
      <c r="F159" s="269"/>
      <c r="G159" s="330"/>
      <c r="H159" s="331"/>
      <c r="I159" s="331"/>
      <c r="J159" s="331"/>
      <c r="K159" s="331"/>
      <c r="L159" s="331"/>
      <c r="M159" s="331"/>
      <c r="N159" s="331"/>
      <c r="O159" s="331"/>
      <c r="P159" s="331"/>
      <c r="Q159" s="331"/>
      <c r="R159" s="332"/>
      <c r="S159" s="272"/>
      <c r="T159" s="272"/>
      <c r="U159" s="273"/>
      <c r="V159" s="7"/>
    </row>
    <row r="160" spans="1:22" ht="15" customHeight="1" x14ac:dyDescent="0.25">
      <c r="A160" s="267"/>
      <c r="B160" s="339"/>
      <c r="C160" s="269"/>
      <c r="D160" s="269"/>
      <c r="E160" s="269"/>
      <c r="F160" s="269"/>
      <c r="G160" s="330"/>
      <c r="H160" s="331"/>
      <c r="I160" s="331"/>
      <c r="J160" s="331"/>
      <c r="K160" s="331"/>
      <c r="L160" s="331"/>
      <c r="M160" s="331"/>
      <c r="N160" s="331"/>
      <c r="O160" s="331"/>
      <c r="P160" s="331"/>
      <c r="Q160" s="331"/>
      <c r="R160" s="332"/>
      <c r="S160" s="272"/>
      <c r="T160" s="272"/>
      <c r="U160" s="273"/>
      <c r="V160" s="7"/>
    </row>
    <row r="161" spans="1:22" ht="15" customHeight="1" x14ac:dyDescent="0.25">
      <c r="A161" s="267"/>
      <c r="B161" s="339"/>
      <c r="C161" s="269"/>
      <c r="D161" s="269"/>
      <c r="E161" s="269"/>
      <c r="F161" s="269"/>
      <c r="G161" s="330"/>
      <c r="H161" s="331"/>
      <c r="I161" s="331"/>
      <c r="J161" s="331"/>
      <c r="K161" s="331"/>
      <c r="L161" s="331"/>
      <c r="M161" s="331"/>
      <c r="N161" s="331"/>
      <c r="O161" s="331"/>
      <c r="P161" s="331"/>
      <c r="Q161" s="331"/>
      <c r="R161" s="332"/>
      <c r="S161" s="272"/>
      <c r="T161" s="272"/>
      <c r="U161" s="273"/>
      <c r="V161" s="7"/>
    </row>
    <row r="162" spans="1:22" ht="15" customHeight="1" x14ac:dyDescent="0.25">
      <c r="A162" s="267"/>
      <c r="B162" s="339"/>
      <c r="C162" s="269"/>
      <c r="D162" s="269"/>
      <c r="E162" s="269"/>
      <c r="F162" s="269"/>
      <c r="G162" s="330"/>
      <c r="H162" s="331"/>
      <c r="I162" s="331"/>
      <c r="J162" s="331"/>
      <c r="K162" s="331"/>
      <c r="L162" s="331"/>
      <c r="M162" s="331"/>
      <c r="N162" s="331"/>
      <c r="O162" s="331"/>
      <c r="P162" s="331"/>
      <c r="Q162" s="331"/>
      <c r="R162" s="332"/>
      <c r="S162" s="272"/>
      <c r="T162" s="272"/>
      <c r="U162" s="273"/>
      <c r="V162" s="7"/>
    </row>
    <row r="163" spans="1:22" ht="15" customHeight="1" x14ac:dyDescent="0.25">
      <c r="A163" s="267"/>
      <c r="B163" s="339"/>
      <c r="C163" s="269"/>
      <c r="D163" s="269"/>
      <c r="E163" s="269"/>
      <c r="F163" s="269"/>
      <c r="G163" s="330"/>
      <c r="H163" s="331"/>
      <c r="I163" s="331"/>
      <c r="J163" s="331"/>
      <c r="K163" s="331"/>
      <c r="L163" s="331"/>
      <c r="M163" s="331"/>
      <c r="N163" s="331"/>
      <c r="O163" s="331"/>
      <c r="P163" s="331"/>
      <c r="Q163" s="331"/>
      <c r="R163" s="332"/>
      <c r="S163" s="272"/>
      <c r="T163" s="272"/>
      <c r="U163" s="273"/>
      <c r="V163" s="7"/>
    </row>
    <row r="164" spans="1:22" ht="15" customHeight="1" x14ac:dyDescent="0.25">
      <c r="A164" s="267"/>
      <c r="B164" s="339"/>
      <c r="C164" s="269"/>
      <c r="D164" s="269"/>
      <c r="E164" s="269"/>
      <c r="F164" s="269"/>
      <c r="G164" s="330"/>
      <c r="H164" s="331"/>
      <c r="I164" s="331"/>
      <c r="J164" s="331"/>
      <c r="K164" s="331"/>
      <c r="L164" s="331"/>
      <c r="M164" s="331"/>
      <c r="N164" s="331"/>
      <c r="O164" s="331"/>
      <c r="P164" s="331"/>
      <c r="Q164" s="331"/>
      <c r="R164" s="332"/>
      <c r="S164" s="272"/>
      <c r="T164" s="272"/>
      <c r="U164" s="273"/>
      <c r="V164" s="7"/>
    </row>
    <row r="165" spans="1:22" ht="15" customHeight="1" x14ac:dyDescent="0.25">
      <c r="A165" s="267"/>
      <c r="B165" s="339"/>
      <c r="C165" s="269"/>
      <c r="D165" s="269"/>
      <c r="E165" s="269"/>
      <c r="F165" s="269"/>
      <c r="G165" s="330"/>
      <c r="H165" s="331"/>
      <c r="I165" s="331"/>
      <c r="J165" s="331"/>
      <c r="K165" s="331"/>
      <c r="L165" s="331"/>
      <c r="M165" s="331"/>
      <c r="N165" s="331"/>
      <c r="O165" s="331"/>
      <c r="P165" s="331"/>
      <c r="Q165" s="331"/>
      <c r="R165" s="332"/>
      <c r="S165" s="272"/>
      <c r="T165" s="272"/>
      <c r="U165" s="273"/>
      <c r="V165" s="7"/>
    </row>
    <row r="166" spans="1:22" ht="15" customHeight="1" x14ac:dyDescent="0.25">
      <c r="A166" s="267"/>
      <c r="B166" s="339"/>
      <c r="C166" s="269"/>
      <c r="D166" s="269"/>
      <c r="E166" s="269"/>
      <c r="F166" s="269"/>
      <c r="G166" s="330"/>
      <c r="H166" s="331"/>
      <c r="I166" s="331"/>
      <c r="J166" s="331"/>
      <c r="K166" s="331"/>
      <c r="L166" s="331"/>
      <c r="M166" s="331"/>
      <c r="N166" s="331"/>
      <c r="O166" s="331"/>
      <c r="P166" s="331"/>
      <c r="Q166" s="331"/>
      <c r="R166" s="332"/>
      <c r="S166" s="272"/>
      <c r="T166" s="272"/>
      <c r="U166" s="273"/>
      <c r="V166" s="7"/>
    </row>
    <row r="167" spans="1:22" ht="15" customHeight="1" x14ac:dyDescent="0.25">
      <c r="A167" s="267"/>
      <c r="B167" s="339"/>
      <c r="C167" s="269"/>
      <c r="D167" s="269"/>
      <c r="E167" s="269"/>
      <c r="F167" s="269"/>
      <c r="G167" s="330"/>
      <c r="H167" s="331"/>
      <c r="I167" s="331"/>
      <c r="J167" s="331"/>
      <c r="K167" s="331"/>
      <c r="L167" s="331"/>
      <c r="M167" s="331"/>
      <c r="N167" s="331"/>
      <c r="O167" s="331"/>
      <c r="P167" s="331"/>
      <c r="Q167" s="331"/>
      <c r="R167" s="332"/>
      <c r="S167" s="272"/>
      <c r="T167" s="272"/>
      <c r="U167" s="273"/>
      <c r="V167" s="7"/>
    </row>
    <row r="168" spans="1:22" ht="15" customHeight="1" x14ac:dyDescent="0.25">
      <c r="A168" s="267"/>
      <c r="B168" s="339"/>
      <c r="C168" s="269"/>
      <c r="D168" s="269"/>
      <c r="E168" s="269"/>
      <c r="F168" s="269"/>
      <c r="G168" s="330"/>
      <c r="H168" s="331"/>
      <c r="I168" s="331"/>
      <c r="J168" s="331"/>
      <c r="K168" s="331"/>
      <c r="L168" s="331"/>
      <c r="M168" s="331"/>
      <c r="N168" s="331"/>
      <c r="O168" s="331"/>
      <c r="P168" s="331"/>
      <c r="Q168" s="331"/>
      <c r="R168" s="332"/>
      <c r="S168" s="272"/>
      <c r="T168" s="272"/>
      <c r="U168" s="273"/>
      <c r="V168" s="7"/>
    </row>
    <row r="169" spans="1:22" ht="15" customHeight="1" x14ac:dyDescent="0.25">
      <c r="A169" s="267"/>
      <c r="B169" s="339"/>
      <c r="C169" s="269"/>
      <c r="D169" s="269"/>
      <c r="E169" s="269"/>
      <c r="F169" s="269"/>
      <c r="G169" s="330"/>
      <c r="H169" s="331"/>
      <c r="I169" s="331"/>
      <c r="J169" s="331"/>
      <c r="K169" s="331"/>
      <c r="L169" s="331"/>
      <c r="M169" s="331"/>
      <c r="N169" s="331"/>
      <c r="O169" s="331"/>
      <c r="P169" s="331"/>
      <c r="Q169" s="331"/>
      <c r="R169" s="332"/>
      <c r="S169" s="272"/>
      <c r="T169" s="272"/>
      <c r="U169" s="273"/>
      <c r="V169" s="7"/>
    </row>
    <row r="170" spans="1:22" ht="15" customHeight="1" x14ac:dyDescent="0.25">
      <c r="A170" s="267"/>
      <c r="B170" s="339"/>
      <c r="C170" s="269"/>
      <c r="D170" s="269"/>
      <c r="E170" s="269"/>
      <c r="F170" s="269"/>
      <c r="G170" s="330"/>
      <c r="H170" s="331"/>
      <c r="I170" s="331"/>
      <c r="J170" s="331"/>
      <c r="K170" s="331"/>
      <c r="L170" s="331"/>
      <c r="M170" s="331"/>
      <c r="N170" s="331"/>
      <c r="O170" s="331"/>
      <c r="P170" s="331"/>
      <c r="Q170" s="331"/>
      <c r="R170" s="332"/>
      <c r="S170" s="272"/>
      <c r="T170" s="272"/>
      <c r="U170" s="273"/>
      <c r="V170" s="7"/>
    </row>
    <row r="171" spans="1:22" ht="15" customHeight="1" x14ac:dyDescent="0.25">
      <c r="A171" s="267"/>
      <c r="B171" s="339"/>
      <c r="C171" s="269"/>
      <c r="D171" s="269"/>
      <c r="E171" s="269"/>
      <c r="F171" s="269"/>
      <c r="G171" s="330"/>
      <c r="H171" s="331"/>
      <c r="I171" s="331"/>
      <c r="J171" s="331"/>
      <c r="K171" s="331"/>
      <c r="L171" s="331"/>
      <c r="M171" s="331"/>
      <c r="N171" s="331"/>
      <c r="O171" s="331"/>
      <c r="P171" s="331"/>
      <c r="Q171" s="331"/>
      <c r="R171" s="332"/>
      <c r="S171" s="272"/>
      <c r="T171" s="272"/>
      <c r="U171" s="273"/>
      <c r="V171" s="7"/>
    </row>
    <row r="172" spans="1:22" ht="15" customHeight="1" x14ac:dyDescent="0.25">
      <c r="A172" s="267"/>
      <c r="B172" s="339"/>
      <c r="C172" s="269"/>
      <c r="D172" s="269"/>
      <c r="E172" s="269"/>
      <c r="F172" s="269"/>
      <c r="G172" s="330"/>
      <c r="H172" s="331"/>
      <c r="I172" s="331"/>
      <c r="J172" s="331"/>
      <c r="K172" s="331"/>
      <c r="L172" s="331"/>
      <c r="M172" s="331"/>
      <c r="N172" s="331"/>
      <c r="O172" s="331"/>
      <c r="P172" s="331"/>
      <c r="Q172" s="331"/>
      <c r="R172" s="332"/>
      <c r="S172" s="272"/>
      <c r="T172" s="272"/>
      <c r="U172" s="273"/>
      <c r="V172" s="7"/>
    </row>
    <row r="173" spans="1:22" ht="15" customHeight="1" x14ac:dyDescent="0.25">
      <c r="A173" s="267"/>
      <c r="B173" s="339"/>
      <c r="C173" s="269"/>
      <c r="D173" s="269"/>
      <c r="E173" s="269"/>
      <c r="F173" s="269"/>
      <c r="G173" s="330"/>
      <c r="H173" s="331"/>
      <c r="I173" s="331"/>
      <c r="J173" s="331"/>
      <c r="K173" s="331"/>
      <c r="L173" s="331"/>
      <c r="M173" s="331"/>
      <c r="N173" s="331"/>
      <c r="O173" s="331"/>
      <c r="P173" s="331"/>
      <c r="Q173" s="331"/>
      <c r="R173" s="332"/>
      <c r="S173" s="272"/>
      <c r="T173" s="272"/>
      <c r="U173" s="273"/>
      <c r="V173" s="7"/>
    </row>
    <row r="174" spans="1:22" ht="15" customHeight="1" x14ac:dyDescent="0.25">
      <c r="A174" s="267"/>
      <c r="B174" s="339"/>
      <c r="C174" s="269"/>
      <c r="D174" s="269"/>
      <c r="E174" s="269"/>
      <c r="F174" s="269"/>
      <c r="G174" s="337"/>
      <c r="H174" s="337"/>
      <c r="I174" s="337"/>
      <c r="J174" s="337"/>
      <c r="K174" s="337"/>
      <c r="L174" s="337"/>
      <c r="M174" s="337"/>
      <c r="N174" s="337"/>
      <c r="O174" s="337"/>
      <c r="P174" s="337"/>
      <c r="Q174" s="337"/>
      <c r="R174" s="337"/>
      <c r="S174" s="272"/>
      <c r="T174" s="272"/>
      <c r="U174" s="273"/>
      <c r="V174" s="7"/>
    </row>
    <row r="175" spans="1:22" ht="142.5" customHeight="1" thickBot="1" x14ac:dyDescent="0.3">
      <c r="A175" s="538" t="s">
        <v>2720</v>
      </c>
      <c r="B175" s="539"/>
      <c r="C175" s="539"/>
      <c r="D175" s="539"/>
      <c r="E175" s="539"/>
      <c r="F175" s="539"/>
      <c r="G175" s="338"/>
      <c r="H175" s="338"/>
      <c r="I175" s="338"/>
      <c r="J175" s="338"/>
      <c r="K175" s="338"/>
      <c r="L175" s="338"/>
      <c r="M175" s="338"/>
      <c r="N175" s="338"/>
      <c r="O175" s="338"/>
      <c r="P175" s="338"/>
      <c r="Q175" s="338"/>
      <c r="R175" s="338"/>
      <c r="S175" s="349"/>
      <c r="T175" s="349"/>
      <c r="U175" s="350"/>
      <c r="V175" s="7"/>
    </row>
  </sheetData>
  <mergeCells count="10">
    <mergeCell ref="A1:U1"/>
    <mergeCell ref="S5:T5"/>
    <mergeCell ref="S6:T6"/>
    <mergeCell ref="A175:F175"/>
    <mergeCell ref="B4:F4"/>
    <mergeCell ref="A2:F2"/>
    <mergeCell ref="B3:F3"/>
    <mergeCell ref="E5:F5"/>
    <mergeCell ref="A5:A6"/>
    <mergeCell ref="C5:D5"/>
  </mergeCells>
  <conditionalFormatting sqref="G8:R36 G39:R49 G51:R72 G74:R90 G92:R95 G97:R108 G110:R120 G122:R132 G134:R140 G142:R150 G152:R173">
    <cfRule type="expression" dxfId="1344" priority="1" stopIfTrue="1">
      <formula>LEN(TRIM(G8))=0</formula>
    </cfRule>
  </conditionalFormatting>
  <conditionalFormatting sqref="G8:R36 G39:R49 G51:R72 G74:R90 G92:R95 G97:R108 G110:R120 G122:R132 G134:R140 G142:R150 G152:R173">
    <cfRule type="cellIs" dxfId="1343" priority="2" stopIfTrue="1" operator="notBetween">
      <formula>$C8</formula>
      <formula>$D8</formula>
    </cfRule>
  </conditionalFormatting>
  <conditionalFormatting sqref="G8:R36 G39:R49 G51:R72 G74:R90 G92:R95 G97:R108 G110:R120 G122:R132 G134:R140 G142:R150 G152:R173">
    <cfRule type="cellIs" dxfId="1342" priority="3" stopIfTrue="1" operator="between">
      <formula>$E8</formula>
      <formula>$F8</formula>
    </cfRule>
  </conditionalFormatting>
  <conditionalFormatting sqref="G8">
    <cfRule type="cellIs" dxfId="1341" priority="4" operator="between">
      <formula>$C$8</formula>
      <formula>$D$8</formula>
    </cfRule>
  </conditionalFormatting>
  <conditionalFormatting sqref="H8:R8">
    <cfRule type="cellIs" dxfId="1340" priority="5" operator="between">
      <formula>$C$8</formula>
      <formula>$D$8</formula>
    </cfRule>
  </conditionalFormatting>
  <conditionalFormatting sqref="G9">
    <cfRule type="cellIs" dxfId="1339" priority="6" operator="between">
      <formula>$C$8</formula>
      <formula>$D$8</formula>
    </cfRule>
  </conditionalFormatting>
  <conditionalFormatting sqref="H9:R9">
    <cfRule type="cellIs" dxfId="1338" priority="7" operator="between">
      <formula>$C$8</formula>
      <formula>$D$8</formula>
    </cfRule>
  </conditionalFormatting>
  <conditionalFormatting sqref="G10:R36">
    <cfRule type="cellIs" dxfId="1337" priority="8" operator="between">
      <formula>$C$8</formula>
      <formula>$D$8</formula>
    </cfRule>
  </conditionalFormatting>
  <conditionalFormatting sqref="G37:R37">
    <cfRule type="expression" dxfId="1336" priority="9" stopIfTrue="1">
      <formula>LEN(TRIM(G37))=0</formula>
    </cfRule>
  </conditionalFormatting>
  <conditionalFormatting sqref="G37:R37">
    <cfRule type="cellIs" dxfId="1335" priority="10" stopIfTrue="1" operator="notBetween">
      <formula>$C37</formula>
      <formula>$D37</formula>
    </cfRule>
  </conditionalFormatting>
  <conditionalFormatting sqref="G37:R37">
    <cfRule type="cellIs" dxfId="1334" priority="11" stopIfTrue="1" operator="between">
      <formula>$E37</formula>
      <formula>$F37</formula>
    </cfRule>
  </conditionalFormatting>
  <conditionalFormatting sqref="G37:R37">
    <cfRule type="cellIs" dxfId="1333" priority="12" operator="between">
      <formula>$C$8</formula>
      <formula>$D$8</formula>
    </cfRule>
  </conditionalFormatting>
  <conditionalFormatting sqref="G39:R49">
    <cfRule type="cellIs" dxfId="1332" priority="13" operator="between">
      <formula>$C$8</formula>
      <formula>$D$8</formula>
    </cfRule>
  </conditionalFormatting>
  <conditionalFormatting sqref="G51:R72">
    <cfRule type="cellIs" dxfId="1331" priority="14" operator="between">
      <formula>$C$8</formula>
      <formula>$D$8</formula>
    </cfRule>
  </conditionalFormatting>
  <conditionalFormatting sqref="G74:R90">
    <cfRule type="cellIs" dxfId="1330" priority="15" operator="between">
      <formula>$C$8</formula>
      <formula>$D$8</formula>
    </cfRule>
  </conditionalFormatting>
  <conditionalFormatting sqref="G92:R95">
    <cfRule type="cellIs" dxfId="1329" priority="16" operator="between">
      <formula>$C$8</formula>
      <formula>$D$8</formula>
    </cfRule>
  </conditionalFormatting>
  <conditionalFormatting sqref="G97:R108">
    <cfRule type="cellIs" dxfId="1328" priority="17" operator="between">
      <formula>$C$8</formula>
      <formula>$D$8</formula>
    </cfRule>
  </conditionalFormatting>
  <conditionalFormatting sqref="G110:R120">
    <cfRule type="cellIs" dxfId="1327" priority="18" operator="between">
      <formula>$C$8</formula>
      <formula>$D$8</formula>
    </cfRule>
  </conditionalFormatting>
  <conditionalFormatting sqref="G122:R132">
    <cfRule type="cellIs" dxfId="1326" priority="19" operator="between">
      <formula>$C$8</formula>
      <formula>$D$8</formula>
    </cfRule>
  </conditionalFormatting>
  <conditionalFormatting sqref="G134:R140">
    <cfRule type="cellIs" dxfId="1325" priority="20" operator="between">
      <formula>$C$8</formula>
      <formula>$D$8</formula>
    </cfRule>
  </conditionalFormatting>
  <conditionalFormatting sqref="G152:R173 G142:R150">
    <cfRule type="cellIs" dxfId="1324" priority="21" operator="between">
      <formula>$C$8</formula>
      <formula>$D$8</formula>
    </cfRule>
  </conditionalFormatting>
  <printOptions horizontalCentered="1"/>
  <pageMargins left="0.19685039370078741" right="0.19685039370078741" top="0.78740157480314965" bottom="0.78740157480314965" header="0.11811023622047245" footer="0.11811023622047245"/>
  <pageSetup orientation="landscape" horizontalDpi="4294967292" verticalDpi="4294967292"/>
  <headerFooter>
    <oddHeader>&amp;L&amp;G</oddHeader>
    <oddFooter>&amp;C&amp;"-,Bold"&amp;9&amp;K742332www.DrRitamarie.com &amp;"-,Regular"&amp;K000000
 © Dr. Ritamarie Loscalzo, MS, DC, CCN, DACBN, Institute of Nutritional Endocrinology (INE)
Page &amp;P of &amp;N</oddFooter>
  </headerFooter>
  <colBreaks count="1" manualBreakCount="1">
    <brk id="6" max="174" man="1"/>
  </colBreaks>
  <drawing r:id="rId1"/>
  <legacyDrawing r:id="rId2"/>
  <legacyDrawingHF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S37"/>
  <sheetViews>
    <sheetView showWhiteSpace="0" view="pageLayout" topLeftCell="A3" zoomScaleNormal="80" workbookViewId="0">
      <selection activeCell="F5" sqref="F5:G5"/>
    </sheetView>
  </sheetViews>
  <sheetFormatPr defaultRowHeight="11.25" x14ac:dyDescent="0.2"/>
  <cols>
    <col min="1" max="1" width="1.42578125" style="391" customWidth="1"/>
    <col min="2" max="3" width="4.85546875" style="391" customWidth="1"/>
    <col min="4" max="4" width="4" style="391" customWidth="1"/>
    <col min="5" max="19" width="4" style="424" customWidth="1"/>
    <col min="20" max="20" width="4" style="391" customWidth="1"/>
    <col min="21" max="35" width="4" style="424" customWidth="1"/>
    <col min="36" max="45" width="4" style="391" customWidth="1"/>
    <col min="46" max="16384" width="9.140625" style="391"/>
  </cols>
  <sheetData>
    <row r="2" spans="2:45" ht="27" customHeight="1" x14ac:dyDescent="0.35">
      <c r="C2" s="392"/>
      <c r="D2" s="570" t="s">
        <v>2781</v>
      </c>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row>
    <row r="3" spans="2:45" ht="18.75" customHeight="1" x14ac:dyDescent="0.25">
      <c r="C3" s="392"/>
      <c r="D3" s="572" t="s">
        <v>2782</v>
      </c>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4"/>
    </row>
    <row r="4" spans="2:45" x14ac:dyDescent="0.2">
      <c r="B4" s="392"/>
      <c r="C4" s="393" t="s">
        <v>2783</v>
      </c>
      <c r="D4" s="559" t="s">
        <v>2784</v>
      </c>
      <c r="E4" s="566"/>
      <c r="F4" s="559" t="s">
        <v>2785</v>
      </c>
      <c r="G4" s="566"/>
      <c r="H4" s="559" t="s">
        <v>2786</v>
      </c>
      <c r="I4" s="566"/>
      <c r="J4" s="559" t="s">
        <v>2787</v>
      </c>
      <c r="K4" s="566"/>
      <c r="L4" s="559" t="s">
        <v>2788</v>
      </c>
      <c r="M4" s="566"/>
      <c r="N4" s="559" t="s">
        <v>2789</v>
      </c>
      <c r="O4" s="566"/>
      <c r="P4" s="559" t="s">
        <v>2790</v>
      </c>
      <c r="Q4" s="566"/>
      <c r="R4" s="559" t="s">
        <v>2791</v>
      </c>
      <c r="S4" s="565"/>
      <c r="T4" s="559" t="s">
        <v>2792</v>
      </c>
      <c r="U4" s="565"/>
      <c r="V4" s="559" t="s">
        <v>2793</v>
      </c>
      <c r="W4" s="565"/>
      <c r="X4" s="561" t="s">
        <v>2794</v>
      </c>
      <c r="Y4" s="569"/>
      <c r="Z4" s="559" t="s">
        <v>2795</v>
      </c>
      <c r="AA4" s="566"/>
      <c r="AB4" s="559" t="s">
        <v>2796</v>
      </c>
      <c r="AC4" s="566"/>
      <c r="AD4" s="559" t="s">
        <v>2797</v>
      </c>
      <c r="AE4" s="566"/>
      <c r="AF4" s="559" t="s">
        <v>2798</v>
      </c>
      <c r="AG4" s="566"/>
      <c r="AH4" s="559" t="s">
        <v>2799</v>
      </c>
      <c r="AI4" s="566"/>
      <c r="AJ4" s="567" t="s">
        <v>2800</v>
      </c>
      <c r="AK4" s="568"/>
      <c r="AL4" s="567" t="s">
        <v>2801</v>
      </c>
      <c r="AM4" s="568"/>
      <c r="AN4" s="567" t="s">
        <v>2802</v>
      </c>
      <c r="AO4" s="568"/>
      <c r="AP4" s="567" t="s">
        <v>2803</v>
      </c>
      <c r="AQ4" s="568"/>
      <c r="AR4" s="559" t="s">
        <v>2804</v>
      </c>
      <c r="AS4" s="565"/>
    </row>
    <row r="5" spans="2:45" ht="30.75" customHeight="1" x14ac:dyDescent="0.2">
      <c r="B5" s="392"/>
      <c r="C5" s="564" t="s">
        <v>2805</v>
      </c>
      <c r="D5" s="559"/>
      <c r="E5" s="560"/>
      <c r="F5" s="559"/>
      <c r="G5" s="560"/>
      <c r="H5" s="559"/>
      <c r="I5" s="560"/>
      <c r="J5" s="559"/>
      <c r="K5" s="560"/>
      <c r="L5" s="559"/>
      <c r="M5" s="560"/>
      <c r="N5" s="559"/>
      <c r="O5" s="560"/>
      <c r="P5" s="559"/>
      <c r="Q5" s="560"/>
      <c r="R5" s="559"/>
      <c r="S5" s="560"/>
      <c r="T5" s="559"/>
      <c r="U5" s="560"/>
      <c r="V5" s="559"/>
      <c r="W5" s="560"/>
      <c r="X5" s="561"/>
      <c r="Y5" s="562"/>
      <c r="Z5" s="563"/>
      <c r="AA5" s="560"/>
      <c r="AB5" s="559"/>
      <c r="AC5" s="560"/>
      <c r="AD5" s="559"/>
      <c r="AE5" s="560"/>
      <c r="AF5" s="559"/>
      <c r="AG5" s="560"/>
      <c r="AH5" s="559"/>
      <c r="AI5" s="560"/>
      <c r="AJ5" s="559"/>
      <c r="AK5" s="560"/>
      <c r="AL5" s="559"/>
      <c r="AM5" s="560"/>
      <c r="AN5" s="559"/>
      <c r="AO5" s="560"/>
      <c r="AP5" s="559"/>
      <c r="AQ5" s="560"/>
      <c r="AR5" s="559"/>
      <c r="AS5" s="560"/>
    </row>
    <row r="6" spans="2:45" s="392" customFormat="1" ht="12" customHeight="1" x14ac:dyDescent="0.25">
      <c r="C6" s="556"/>
      <c r="D6" s="394">
        <v>9.9999999999999936E-2</v>
      </c>
      <c r="E6" s="395">
        <v>0.17</v>
      </c>
      <c r="F6" s="394">
        <v>0.18</v>
      </c>
      <c r="G6" s="395">
        <v>0.25</v>
      </c>
      <c r="H6" s="394">
        <v>0.26</v>
      </c>
      <c r="I6" s="395">
        <v>0.33</v>
      </c>
      <c r="J6" s="394">
        <v>0.34</v>
      </c>
      <c r="K6" s="395">
        <v>0.41</v>
      </c>
      <c r="L6" s="396">
        <v>0.42</v>
      </c>
      <c r="M6" s="395">
        <v>0.49</v>
      </c>
      <c r="N6" s="396">
        <v>0.5</v>
      </c>
      <c r="O6" s="395">
        <v>0.65</v>
      </c>
      <c r="P6" s="394">
        <v>0.66</v>
      </c>
      <c r="Q6" s="395">
        <v>0.81</v>
      </c>
      <c r="R6" s="394">
        <v>0.82</v>
      </c>
      <c r="S6" s="395">
        <v>0.97</v>
      </c>
      <c r="T6" s="394">
        <v>0.98</v>
      </c>
      <c r="U6" s="395">
        <v>1.1299999999999999</v>
      </c>
      <c r="V6" s="394">
        <v>1.1399999999999999</v>
      </c>
      <c r="W6" s="395">
        <v>1.29</v>
      </c>
      <c r="X6" s="397">
        <v>1.3</v>
      </c>
      <c r="Y6" s="398">
        <v>1.8</v>
      </c>
      <c r="Z6" s="394">
        <v>1.81</v>
      </c>
      <c r="AA6" s="399">
        <v>2.2000000000000002</v>
      </c>
      <c r="AB6" s="394">
        <v>2.21</v>
      </c>
      <c r="AC6" s="399">
        <v>2.6</v>
      </c>
      <c r="AD6" s="394">
        <v>2.61</v>
      </c>
      <c r="AE6" s="399">
        <v>3</v>
      </c>
      <c r="AF6" s="394">
        <v>3.01</v>
      </c>
      <c r="AG6" s="399">
        <v>4</v>
      </c>
      <c r="AH6" s="394">
        <v>4.01</v>
      </c>
      <c r="AI6" s="400">
        <v>5</v>
      </c>
      <c r="AJ6" s="396">
        <v>5.01</v>
      </c>
      <c r="AK6" s="400">
        <v>6</v>
      </c>
      <c r="AL6" s="394">
        <v>6.01</v>
      </c>
      <c r="AM6" s="401">
        <v>8</v>
      </c>
      <c r="AN6" s="394">
        <v>8.01</v>
      </c>
      <c r="AO6" s="402">
        <v>10</v>
      </c>
      <c r="AP6" s="403">
        <v>10.01</v>
      </c>
      <c r="AQ6" s="402">
        <v>15</v>
      </c>
      <c r="AR6" s="403">
        <v>15.01</v>
      </c>
      <c r="AS6" s="404">
        <v>99</v>
      </c>
    </row>
    <row r="7" spans="2:45" ht="29.25" customHeight="1" x14ac:dyDescent="0.2">
      <c r="C7" s="564" t="s">
        <v>2806</v>
      </c>
      <c r="D7" s="549"/>
      <c r="E7" s="550"/>
      <c r="F7" s="549"/>
      <c r="G7" s="550"/>
      <c r="H7" s="549"/>
      <c r="I7" s="550"/>
      <c r="J7" s="549"/>
      <c r="K7" s="550"/>
      <c r="L7" s="551"/>
      <c r="M7" s="552"/>
      <c r="N7" s="551"/>
      <c r="O7" s="552"/>
      <c r="P7" s="549"/>
      <c r="Q7" s="550"/>
      <c r="R7" s="549"/>
      <c r="S7" s="550"/>
      <c r="T7" s="549"/>
      <c r="U7" s="550"/>
      <c r="V7" s="549"/>
      <c r="W7" s="550"/>
      <c r="X7" s="405"/>
      <c r="Y7" s="406"/>
      <c r="Z7" s="549"/>
      <c r="AA7" s="550"/>
      <c r="AB7" s="549"/>
      <c r="AC7" s="550"/>
      <c r="AD7" s="549"/>
      <c r="AE7" s="550"/>
      <c r="AF7" s="549"/>
      <c r="AG7" s="550"/>
      <c r="AH7" s="549"/>
      <c r="AI7" s="550"/>
      <c r="AJ7" s="551"/>
      <c r="AK7" s="552"/>
      <c r="AL7" s="549"/>
      <c r="AM7" s="550"/>
      <c r="AN7" s="549"/>
      <c r="AO7" s="550"/>
      <c r="AP7" s="553"/>
      <c r="AQ7" s="554"/>
      <c r="AR7" s="553"/>
      <c r="AS7" s="554"/>
    </row>
    <row r="8" spans="2:45" x14ac:dyDescent="0.2">
      <c r="C8" s="556"/>
      <c r="D8" s="407">
        <v>0.3</v>
      </c>
      <c r="E8" s="408">
        <v>0.34</v>
      </c>
      <c r="F8" s="409">
        <v>0.35</v>
      </c>
      <c r="G8" s="408">
        <v>0.39</v>
      </c>
      <c r="H8" s="409">
        <v>0.4</v>
      </c>
      <c r="I8" s="408">
        <v>0.49</v>
      </c>
      <c r="J8" s="409">
        <v>0.5</v>
      </c>
      <c r="K8" s="408">
        <v>0.59</v>
      </c>
      <c r="L8" s="409">
        <v>0.6</v>
      </c>
      <c r="M8" s="408">
        <v>0.69</v>
      </c>
      <c r="N8" s="410">
        <v>0.7</v>
      </c>
      <c r="O8" s="411">
        <v>0.79</v>
      </c>
      <c r="P8" s="410">
        <v>0.8</v>
      </c>
      <c r="Q8" s="408">
        <v>0.89</v>
      </c>
      <c r="R8" s="409">
        <v>0.9</v>
      </c>
      <c r="S8" s="408">
        <v>0.99</v>
      </c>
      <c r="T8" s="409">
        <v>1</v>
      </c>
      <c r="U8" s="408">
        <v>1.0900000000000001</v>
      </c>
      <c r="V8" s="409">
        <v>1.1000000000000001</v>
      </c>
      <c r="W8" s="408">
        <v>1.19</v>
      </c>
      <c r="X8" s="412">
        <v>1.2</v>
      </c>
      <c r="Y8" s="406">
        <v>1.3</v>
      </c>
      <c r="Z8" s="409">
        <v>1.31</v>
      </c>
      <c r="AA8" s="408">
        <v>1.4</v>
      </c>
      <c r="AB8" s="409">
        <v>1.41</v>
      </c>
      <c r="AC8" s="408">
        <v>1.5</v>
      </c>
      <c r="AD8" s="409">
        <v>1.51</v>
      </c>
      <c r="AE8" s="408">
        <v>1.6</v>
      </c>
      <c r="AF8" s="409">
        <v>1.61</v>
      </c>
      <c r="AG8" s="408">
        <v>1.7</v>
      </c>
      <c r="AH8" s="409">
        <v>1.71</v>
      </c>
      <c r="AI8" s="413">
        <v>1.8</v>
      </c>
      <c r="AJ8" s="410">
        <v>1.81</v>
      </c>
      <c r="AK8" s="413">
        <v>1.9</v>
      </c>
      <c r="AL8" s="409">
        <v>1.91</v>
      </c>
      <c r="AM8" s="414">
        <v>2</v>
      </c>
      <c r="AN8" s="409">
        <v>2.0099999999999998</v>
      </c>
      <c r="AO8" s="414">
        <v>2.1</v>
      </c>
      <c r="AP8" s="409">
        <v>2.11</v>
      </c>
      <c r="AQ8" s="414">
        <v>2.2000000000000002</v>
      </c>
      <c r="AR8" s="409">
        <v>2.21</v>
      </c>
      <c r="AS8" s="411">
        <v>4</v>
      </c>
    </row>
    <row r="9" spans="2:45" ht="30" customHeight="1" x14ac:dyDescent="0.2">
      <c r="C9" s="555" t="s">
        <v>2807</v>
      </c>
      <c r="D9" s="557"/>
      <c r="E9" s="558"/>
      <c r="F9" s="549"/>
      <c r="G9" s="550"/>
      <c r="H9" s="549"/>
      <c r="I9" s="550"/>
      <c r="J9" s="549"/>
      <c r="K9" s="550"/>
      <c r="L9" s="549"/>
      <c r="M9" s="550"/>
      <c r="N9" s="551"/>
      <c r="O9" s="552"/>
      <c r="P9" s="551"/>
      <c r="Q9" s="552"/>
      <c r="R9" s="549"/>
      <c r="S9" s="550"/>
      <c r="T9" s="549"/>
      <c r="U9" s="550"/>
      <c r="V9" s="549"/>
      <c r="W9" s="550"/>
      <c r="X9" s="405"/>
      <c r="Y9" s="406"/>
      <c r="Z9" s="549"/>
      <c r="AA9" s="550"/>
      <c r="AB9" s="549"/>
      <c r="AC9" s="550"/>
      <c r="AD9" s="549"/>
      <c r="AE9" s="550"/>
      <c r="AF9" s="549"/>
      <c r="AG9" s="550"/>
      <c r="AH9" s="549"/>
      <c r="AI9" s="550"/>
      <c r="AJ9" s="551"/>
      <c r="AK9" s="552"/>
      <c r="AL9" s="549"/>
      <c r="AM9" s="550"/>
      <c r="AN9" s="549"/>
      <c r="AO9" s="550"/>
      <c r="AP9" s="549"/>
      <c r="AQ9" s="550"/>
      <c r="AR9" s="549"/>
      <c r="AS9" s="550"/>
    </row>
    <row r="10" spans="2:45" x14ac:dyDescent="0.2">
      <c r="C10" s="556"/>
      <c r="D10" s="415">
        <v>140</v>
      </c>
      <c r="E10" s="416">
        <v>157</v>
      </c>
      <c r="F10" s="415">
        <v>158</v>
      </c>
      <c r="G10" s="416">
        <v>175</v>
      </c>
      <c r="H10" s="415">
        <v>176</v>
      </c>
      <c r="I10" s="416">
        <v>193</v>
      </c>
      <c r="J10" s="415">
        <v>194</v>
      </c>
      <c r="K10" s="416">
        <v>211</v>
      </c>
      <c r="L10" s="415">
        <v>212</v>
      </c>
      <c r="M10" s="416">
        <v>229</v>
      </c>
      <c r="N10" s="417">
        <v>230</v>
      </c>
      <c r="O10" s="416">
        <v>247</v>
      </c>
      <c r="P10" s="415">
        <v>248</v>
      </c>
      <c r="Q10" s="416">
        <v>265</v>
      </c>
      <c r="R10" s="415">
        <v>266</v>
      </c>
      <c r="S10" s="416">
        <v>283</v>
      </c>
      <c r="T10" s="415">
        <v>284</v>
      </c>
      <c r="U10" s="416">
        <v>301</v>
      </c>
      <c r="V10" s="415">
        <v>302</v>
      </c>
      <c r="W10" s="416">
        <v>319</v>
      </c>
      <c r="X10" s="418">
        <v>320</v>
      </c>
      <c r="Y10" s="419">
        <v>330</v>
      </c>
      <c r="Z10" s="415">
        <v>331</v>
      </c>
      <c r="AA10" s="416">
        <v>348</v>
      </c>
      <c r="AB10" s="415">
        <v>349</v>
      </c>
      <c r="AC10" s="416">
        <v>366</v>
      </c>
      <c r="AD10" s="415">
        <v>367</v>
      </c>
      <c r="AE10" s="416">
        <v>384</v>
      </c>
      <c r="AF10" s="415">
        <v>385</v>
      </c>
      <c r="AG10" s="416">
        <v>402</v>
      </c>
      <c r="AH10" s="415">
        <v>403</v>
      </c>
      <c r="AI10" s="420">
        <v>420</v>
      </c>
      <c r="AJ10" s="415">
        <v>421</v>
      </c>
      <c r="AK10" s="416">
        <v>438</v>
      </c>
      <c r="AL10" s="415">
        <v>439</v>
      </c>
      <c r="AM10" s="416">
        <v>456</v>
      </c>
      <c r="AN10" s="415">
        <v>457</v>
      </c>
      <c r="AO10" s="416">
        <v>474</v>
      </c>
      <c r="AP10" s="415">
        <v>475</v>
      </c>
      <c r="AQ10" s="416">
        <v>492</v>
      </c>
      <c r="AR10" s="415">
        <v>493</v>
      </c>
      <c r="AS10" s="416">
        <v>600</v>
      </c>
    </row>
    <row r="11" spans="2:45" x14ac:dyDescent="0.2">
      <c r="C11" s="421"/>
      <c r="D11" s="422"/>
      <c r="E11" s="422"/>
      <c r="F11" s="422"/>
      <c r="G11" s="422"/>
      <c r="H11" s="422"/>
      <c r="I11" s="422"/>
      <c r="J11" s="422"/>
      <c r="K11" s="422"/>
      <c r="L11" s="422"/>
      <c r="M11" s="422"/>
      <c r="N11" s="423"/>
      <c r="O11" s="422"/>
      <c r="P11" s="422"/>
      <c r="Q11" s="422"/>
      <c r="R11" s="422"/>
      <c r="S11" s="422"/>
      <c r="T11" s="422"/>
      <c r="U11" s="422"/>
      <c r="V11" s="422"/>
      <c r="W11" s="422"/>
      <c r="X11" s="422"/>
      <c r="Y11" s="422"/>
      <c r="Z11" s="422"/>
      <c r="AA11" s="422"/>
      <c r="AB11" s="422"/>
      <c r="AC11" s="422"/>
      <c r="AD11" s="422"/>
      <c r="AE11" s="422"/>
      <c r="AF11" s="422"/>
      <c r="AG11" s="422"/>
      <c r="AH11" s="422"/>
      <c r="AI11" s="423"/>
      <c r="AJ11" s="422"/>
      <c r="AK11" s="422"/>
      <c r="AL11" s="422"/>
      <c r="AM11" s="422"/>
      <c r="AN11" s="422"/>
      <c r="AO11" s="422"/>
      <c r="AP11" s="422"/>
      <c r="AQ11" s="422"/>
      <c r="AR11" s="422"/>
      <c r="AS11" s="422"/>
    </row>
    <row r="12" spans="2:45" x14ac:dyDescent="0.2">
      <c r="L12" s="548" t="s">
        <v>2808</v>
      </c>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row>
    <row r="13" spans="2:45" ht="8.25" customHeight="1" x14ac:dyDescent="0.2"/>
    <row r="14" spans="2:45" ht="12.75" hidden="1" customHeight="1" x14ac:dyDescent="0.2"/>
    <row r="15" spans="2:45" ht="27" customHeight="1" x14ac:dyDescent="0.35">
      <c r="C15" s="392"/>
      <c r="D15" s="570" t="s">
        <v>2781</v>
      </c>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row>
    <row r="16" spans="2:45" ht="18.75" customHeight="1" x14ac:dyDescent="0.25">
      <c r="C16" s="392"/>
      <c r="D16" s="572" t="s">
        <v>2782</v>
      </c>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3"/>
      <c r="AP16" s="573"/>
      <c r="AQ16" s="573"/>
      <c r="AR16" s="573"/>
      <c r="AS16" s="574"/>
    </row>
    <row r="17" spans="2:45" x14ac:dyDescent="0.2">
      <c r="B17" s="392"/>
      <c r="C17" s="393" t="s">
        <v>2783</v>
      </c>
      <c r="D17" s="559" t="s">
        <v>2784</v>
      </c>
      <c r="E17" s="566"/>
      <c r="F17" s="559" t="s">
        <v>2785</v>
      </c>
      <c r="G17" s="566"/>
      <c r="H17" s="559" t="s">
        <v>2786</v>
      </c>
      <c r="I17" s="566"/>
      <c r="J17" s="559" t="s">
        <v>2787</v>
      </c>
      <c r="K17" s="566"/>
      <c r="L17" s="559" t="s">
        <v>2788</v>
      </c>
      <c r="M17" s="566"/>
      <c r="N17" s="559" t="s">
        <v>2789</v>
      </c>
      <c r="O17" s="566"/>
      <c r="P17" s="559" t="s">
        <v>2790</v>
      </c>
      <c r="Q17" s="566"/>
      <c r="R17" s="559" t="s">
        <v>2791</v>
      </c>
      <c r="S17" s="565"/>
      <c r="T17" s="559" t="s">
        <v>2792</v>
      </c>
      <c r="U17" s="565"/>
      <c r="V17" s="559" t="s">
        <v>2793</v>
      </c>
      <c r="W17" s="565"/>
      <c r="X17" s="561" t="s">
        <v>2794</v>
      </c>
      <c r="Y17" s="569"/>
      <c r="Z17" s="559" t="s">
        <v>2795</v>
      </c>
      <c r="AA17" s="566"/>
      <c r="AB17" s="559" t="s">
        <v>2796</v>
      </c>
      <c r="AC17" s="566"/>
      <c r="AD17" s="559" t="s">
        <v>2797</v>
      </c>
      <c r="AE17" s="566"/>
      <c r="AF17" s="559" t="s">
        <v>2798</v>
      </c>
      <c r="AG17" s="566"/>
      <c r="AH17" s="559" t="s">
        <v>2799</v>
      </c>
      <c r="AI17" s="566"/>
      <c r="AJ17" s="567" t="s">
        <v>2800</v>
      </c>
      <c r="AK17" s="568"/>
      <c r="AL17" s="567" t="s">
        <v>2801</v>
      </c>
      <c r="AM17" s="568"/>
      <c r="AN17" s="567" t="s">
        <v>2802</v>
      </c>
      <c r="AO17" s="568"/>
      <c r="AP17" s="567" t="s">
        <v>2803</v>
      </c>
      <c r="AQ17" s="568"/>
      <c r="AR17" s="559" t="s">
        <v>2804</v>
      </c>
      <c r="AS17" s="565"/>
    </row>
    <row r="18" spans="2:45" ht="30.75" customHeight="1" x14ac:dyDescent="0.2">
      <c r="B18" s="392"/>
      <c r="C18" s="564" t="s">
        <v>2805</v>
      </c>
      <c r="D18" s="559"/>
      <c r="E18" s="560"/>
      <c r="F18" s="559"/>
      <c r="G18" s="560"/>
      <c r="H18" s="559"/>
      <c r="I18" s="560"/>
      <c r="J18" s="559"/>
      <c r="K18" s="560"/>
      <c r="L18" s="559"/>
      <c r="M18" s="560"/>
      <c r="N18" s="559"/>
      <c r="O18" s="560"/>
      <c r="P18" s="559"/>
      <c r="Q18" s="560"/>
      <c r="R18" s="559"/>
      <c r="S18" s="560"/>
      <c r="T18" s="559"/>
      <c r="U18" s="560"/>
      <c r="V18" s="559"/>
      <c r="W18" s="560"/>
      <c r="X18" s="561"/>
      <c r="Y18" s="562"/>
      <c r="Z18" s="563"/>
      <c r="AA18" s="560"/>
      <c r="AB18" s="559"/>
      <c r="AC18" s="560"/>
      <c r="AD18" s="559"/>
      <c r="AE18" s="560"/>
      <c r="AF18" s="559"/>
      <c r="AG18" s="560"/>
      <c r="AH18" s="559"/>
      <c r="AI18" s="560"/>
      <c r="AJ18" s="559"/>
      <c r="AK18" s="560"/>
      <c r="AL18" s="559"/>
      <c r="AM18" s="560"/>
      <c r="AN18" s="559"/>
      <c r="AO18" s="560"/>
      <c r="AP18" s="559"/>
      <c r="AQ18" s="560"/>
      <c r="AR18" s="559"/>
      <c r="AS18" s="560"/>
    </row>
    <row r="19" spans="2:45" s="392" customFormat="1" ht="12.75" x14ac:dyDescent="0.25">
      <c r="C19" s="556"/>
      <c r="D19" s="394">
        <v>9.9999999999999936E-2</v>
      </c>
      <c r="E19" s="395">
        <v>0.17</v>
      </c>
      <c r="F19" s="394">
        <v>0.18</v>
      </c>
      <c r="G19" s="395">
        <v>0.25</v>
      </c>
      <c r="H19" s="394">
        <v>0.26</v>
      </c>
      <c r="I19" s="395">
        <v>0.33</v>
      </c>
      <c r="J19" s="394">
        <v>0.34</v>
      </c>
      <c r="K19" s="395">
        <v>0.41</v>
      </c>
      <c r="L19" s="396">
        <v>0.42</v>
      </c>
      <c r="M19" s="395">
        <v>0.49</v>
      </c>
      <c r="N19" s="396">
        <v>0.5</v>
      </c>
      <c r="O19" s="395">
        <v>0.65</v>
      </c>
      <c r="P19" s="394">
        <v>0.66</v>
      </c>
      <c r="Q19" s="395">
        <v>0.81</v>
      </c>
      <c r="R19" s="394">
        <v>0.82</v>
      </c>
      <c r="S19" s="395">
        <v>0.97</v>
      </c>
      <c r="T19" s="394">
        <v>0.98</v>
      </c>
      <c r="U19" s="395">
        <v>1.1299999999999999</v>
      </c>
      <c r="V19" s="394">
        <v>1.1399999999999999</v>
      </c>
      <c r="W19" s="395">
        <v>1.29</v>
      </c>
      <c r="X19" s="397">
        <v>1.3</v>
      </c>
      <c r="Y19" s="398">
        <v>1.8</v>
      </c>
      <c r="Z19" s="394">
        <v>1.81</v>
      </c>
      <c r="AA19" s="399">
        <v>2.2000000000000002</v>
      </c>
      <c r="AB19" s="394">
        <v>2.21</v>
      </c>
      <c r="AC19" s="399">
        <v>2.6</v>
      </c>
      <c r="AD19" s="394">
        <v>2.61</v>
      </c>
      <c r="AE19" s="399">
        <v>3</v>
      </c>
      <c r="AF19" s="394">
        <v>3.01</v>
      </c>
      <c r="AG19" s="399">
        <v>4</v>
      </c>
      <c r="AH19" s="394">
        <v>4.01</v>
      </c>
      <c r="AI19" s="400">
        <v>5</v>
      </c>
      <c r="AJ19" s="396">
        <v>5.01</v>
      </c>
      <c r="AK19" s="400">
        <v>6</v>
      </c>
      <c r="AL19" s="394">
        <v>6.01</v>
      </c>
      <c r="AM19" s="401">
        <v>8</v>
      </c>
      <c r="AN19" s="394">
        <v>8.01</v>
      </c>
      <c r="AO19" s="402">
        <v>10</v>
      </c>
      <c r="AP19" s="403">
        <v>10.01</v>
      </c>
      <c r="AQ19" s="402">
        <v>15</v>
      </c>
      <c r="AR19" s="403">
        <v>15.01</v>
      </c>
      <c r="AS19" s="404">
        <v>99</v>
      </c>
    </row>
    <row r="20" spans="2:45" ht="29.25" customHeight="1" x14ac:dyDescent="0.2">
      <c r="C20" s="564" t="s">
        <v>2806</v>
      </c>
      <c r="D20" s="549"/>
      <c r="E20" s="550"/>
      <c r="F20" s="549"/>
      <c r="G20" s="550"/>
      <c r="H20" s="549"/>
      <c r="I20" s="550"/>
      <c r="J20" s="549"/>
      <c r="K20" s="550"/>
      <c r="L20" s="551"/>
      <c r="M20" s="552"/>
      <c r="N20" s="551"/>
      <c r="O20" s="552"/>
      <c r="P20" s="549"/>
      <c r="Q20" s="550"/>
      <c r="R20" s="549"/>
      <c r="S20" s="550"/>
      <c r="T20" s="549"/>
      <c r="U20" s="550"/>
      <c r="V20" s="549"/>
      <c r="W20" s="550"/>
      <c r="X20" s="405"/>
      <c r="Y20" s="406"/>
      <c r="Z20" s="549"/>
      <c r="AA20" s="550"/>
      <c r="AB20" s="549"/>
      <c r="AC20" s="550"/>
      <c r="AD20" s="549"/>
      <c r="AE20" s="550"/>
      <c r="AF20" s="549"/>
      <c r="AG20" s="550"/>
      <c r="AH20" s="549"/>
      <c r="AI20" s="550"/>
      <c r="AJ20" s="551"/>
      <c r="AK20" s="552"/>
      <c r="AL20" s="549"/>
      <c r="AM20" s="550"/>
      <c r="AN20" s="549"/>
      <c r="AO20" s="550"/>
      <c r="AP20" s="553"/>
      <c r="AQ20" s="554"/>
      <c r="AR20" s="553"/>
      <c r="AS20" s="554"/>
    </row>
    <row r="21" spans="2:45" ht="14.25" customHeight="1" x14ac:dyDescent="0.2">
      <c r="C21" s="556"/>
      <c r="D21" s="407">
        <v>0.3</v>
      </c>
      <c r="E21" s="408">
        <v>0.34</v>
      </c>
      <c r="F21" s="409">
        <v>0.35</v>
      </c>
      <c r="G21" s="408">
        <v>0.39</v>
      </c>
      <c r="H21" s="409">
        <v>0.4</v>
      </c>
      <c r="I21" s="408">
        <v>0.49</v>
      </c>
      <c r="J21" s="409">
        <v>0.5</v>
      </c>
      <c r="K21" s="408">
        <v>0.59</v>
      </c>
      <c r="L21" s="409">
        <v>0.6</v>
      </c>
      <c r="M21" s="408">
        <v>0.69</v>
      </c>
      <c r="N21" s="410">
        <v>0.7</v>
      </c>
      <c r="O21" s="411">
        <v>0.79</v>
      </c>
      <c r="P21" s="410">
        <v>0.8</v>
      </c>
      <c r="Q21" s="408">
        <v>0.89</v>
      </c>
      <c r="R21" s="409">
        <v>0.9</v>
      </c>
      <c r="S21" s="408">
        <v>0.99</v>
      </c>
      <c r="T21" s="409">
        <v>1</v>
      </c>
      <c r="U21" s="408">
        <v>1.0900000000000001</v>
      </c>
      <c r="V21" s="409">
        <v>1.1000000000000001</v>
      </c>
      <c r="W21" s="408">
        <v>1.19</v>
      </c>
      <c r="X21" s="412">
        <v>1.2</v>
      </c>
      <c r="Y21" s="406">
        <v>1.3</v>
      </c>
      <c r="Z21" s="409">
        <v>1.31</v>
      </c>
      <c r="AA21" s="408">
        <v>1.4</v>
      </c>
      <c r="AB21" s="409">
        <v>1.41</v>
      </c>
      <c r="AC21" s="408">
        <v>1.5</v>
      </c>
      <c r="AD21" s="409">
        <v>1.51</v>
      </c>
      <c r="AE21" s="408">
        <v>1.6</v>
      </c>
      <c r="AF21" s="409">
        <v>1.61</v>
      </c>
      <c r="AG21" s="408">
        <v>1.7</v>
      </c>
      <c r="AH21" s="409">
        <v>1.71</v>
      </c>
      <c r="AI21" s="413">
        <v>1.8</v>
      </c>
      <c r="AJ21" s="410">
        <v>1.81</v>
      </c>
      <c r="AK21" s="413">
        <v>1.9</v>
      </c>
      <c r="AL21" s="409">
        <v>1.91</v>
      </c>
      <c r="AM21" s="414">
        <v>2</v>
      </c>
      <c r="AN21" s="409">
        <v>2.0099999999999998</v>
      </c>
      <c r="AO21" s="414">
        <v>2.1</v>
      </c>
      <c r="AP21" s="409">
        <v>2.11</v>
      </c>
      <c r="AQ21" s="414">
        <v>2.2000000000000002</v>
      </c>
      <c r="AR21" s="409">
        <v>2.21</v>
      </c>
      <c r="AS21" s="411">
        <v>4</v>
      </c>
    </row>
    <row r="22" spans="2:45" ht="30" customHeight="1" x14ac:dyDescent="0.2">
      <c r="C22" s="555" t="s">
        <v>2807</v>
      </c>
      <c r="D22" s="557"/>
      <c r="E22" s="558"/>
      <c r="F22" s="549"/>
      <c r="G22" s="550"/>
      <c r="H22" s="549"/>
      <c r="I22" s="550"/>
      <c r="J22" s="549"/>
      <c r="K22" s="550"/>
      <c r="L22" s="549"/>
      <c r="M22" s="550"/>
      <c r="N22" s="551"/>
      <c r="O22" s="552"/>
      <c r="P22" s="551"/>
      <c r="Q22" s="552"/>
      <c r="R22" s="549"/>
      <c r="S22" s="550"/>
      <c r="T22" s="549"/>
      <c r="U22" s="550"/>
      <c r="V22" s="549"/>
      <c r="W22" s="550"/>
      <c r="X22" s="405"/>
      <c r="Y22" s="406"/>
      <c r="Z22" s="549"/>
      <c r="AA22" s="550"/>
      <c r="AB22" s="549"/>
      <c r="AC22" s="550"/>
      <c r="AD22" s="549"/>
      <c r="AE22" s="550"/>
      <c r="AF22" s="549"/>
      <c r="AG22" s="550"/>
      <c r="AH22" s="549"/>
      <c r="AI22" s="550"/>
      <c r="AJ22" s="551"/>
      <c r="AK22" s="552"/>
      <c r="AL22" s="549"/>
      <c r="AM22" s="550"/>
      <c r="AN22" s="549"/>
      <c r="AO22" s="550"/>
      <c r="AP22" s="549"/>
      <c r="AQ22" s="550"/>
      <c r="AR22" s="549"/>
      <c r="AS22" s="550"/>
    </row>
    <row r="23" spans="2:45" ht="18.75" customHeight="1" x14ac:dyDescent="0.2">
      <c r="C23" s="556"/>
      <c r="D23" s="415">
        <v>140</v>
      </c>
      <c r="E23" s="416">
        <v>157</v>
      </c>
      <c r="F23" s="415">
        <v>158</v>
      </c>
      <c r="G23" s="416">
        <v>175</v>
      </c>
      <c r="H23" s="415">
        <v>176</v>
      </c>
      <c r="I23" s="416">
        <v>193</v>
      </c>
      <c r="J23" s="415">
        <v>194</v>
      </c>
      <c r="K23" s="416">
        <v>211</v>
      </c>
      <c r="L23" s="415">
        <v>212</v>
      </c>
      <c r="M23" s="416">
        <v>229</v>
      </c>
      <c r="N23" s="417">
        <v>230</v>
      </c>
      <c r="O23" s="416">
        <v>247</v>
      </c>
      <c r="P23" s="415">
        <v>248</v>
      </c>
      <c r="Q23" s="416">
        <v>265</v>
      </c>
      <c r="R23" s="415">
        <v>266</v>
      </c>
      <c r="S23" s="416">
        <v>283</v>
      </c>
      <c r="T23" s="415">
        <v>284</v>
      </c>
      <c r="U23" s="416">
        <v>301</v>
      </c>
      <c r="V23" s="415">
        <v>302</v>
      </c>
      <c r="W23" s="416">
        <v>319</v>
      </c>
      <c r="X23" s="418">
        <v>320</v>
      </c>
      <c r="Y23" s="419">
        <v>330</v>
      </c>
      <c r="Z23" s="415">
        <v>331</v>
      </c>
      <c r="AA23" s="416">
        <v>348</v>
      </c>
      <c r="AB23" s="415">
        <v>349</v>
      </c>
      <c r="AC23" s="416">
        <v>366</v>
      </c>
      <c r="AD23" s="415">
        <v>367</v>
      </c>
      <c r="AE23" s="416">
        <v>384</v>
      </c>
      <c r="AF23" s="415">
        <v>385</v>
      </c>
      <c r="AG23" s="416">
        <v>402</v>
      </c>
      <c r="AH23" s="415">
        <v>403</v>
      </c>
      <c r="AI23" s="420">
        <v>420</v>
      </c>
      <c r="AJ23" s="415">
        <v>421</v>
      </c>
      <c r="AK23" s="416">
        <v>438</v>
      </c>
      <c r="AL23" s="415">
        <v>439</v>
      </c>
      <c r="AM23" s="416">
        <v>456</v>
      </c>
      <c r="AN23" s="415">
        <v>457</v>
      </c>
      <c r="AO23" s="416">
        <v>474</v>
      </c>
      <c r="AP23" s="415">
        <v>475</v>
      </c>
      <c r="AQ23" s="416">
        <v>492</v>
      </c>
      <c r="AR23" s="415">
        <v>493</v>
      </c>
      <c r="AS23" s="416">
        <v>600</v>
      </c>
    </row>
    <row r="24" spans="2:45" x14ac:dyDescent="0.2">
      <c r="C24" s="421"/>
      <c r="D24" s="422"/>
      <c r="E24" s="422"/>
      <c r="F24" s="422"/>
      <c r="G24" s="422"/>
      <c r="H24" s="422"/>
      <c r="I24" s="422"/>
      <c r="J24" s="422"/>
      <c r="K24" s="422"/>
      <c r="L24" s="422"/>
      <c r="M24" s="422"/>
      <c r="N24" s="423"/>
      <c r="O24" s="422"/>
      <c r="P24" s="422"/>
      <c r="Q24" s="422"/>
      <c r="R24" s="422"/>
      <c r="S24" s="422"/>
      <c r="T24" s="422"/>
      <c r="U24" s="422"/>
      <c r="V24" s="422"/>
      <c r="W24" s="422"/>
      <c r="X24" s="422"/>
      <c r="Y24" s="422"/>
      <c r="Z24" s="422"/>
      <c r="AA24" s="422"/>
      <c r="AB24" s="422"/>
      <c r="AC24" s="422"/>
      <c r="AD24" s="422"/>
      <c r="AE24" s="422"/>
      <c r="AF24" s="422"/>
      <c r="AG24" s="422"/>
      <c r="AH24" s="422"/>
      <c r="AI24" s="423"/>
      <c r="AJ24" s="422"/>
      <c r="AK24" s="422"/>
      <c r="AL24" s="422"/>
      <c r="AM24" s="422"/>
      <c r="AN24" s="422"/>
      <c r="AO24" s="422"/>
      <c r="AP24" s="422"/>
      <c r="AQ24" s="422"/>
      <c r="AR24" s="422"/>
      <c r="AS24" s="422"/>
    </row>
    <row r="25" spans="2:45" x14ac:dyDescent="0.2">
      <c r="L25" s="548" t="s">
        <v>2808</v>
      </c>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row>
    <row r="27" spans="2:45" ht="27" customHeight="1" x14ac:dyDescent="0.35">
      <c r="C27" s="392"/>
      <c r="D27" s="570" t="s">
        <v>2781</v>
      </c>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row>
    <row r="28" spans="2:45" ht="18.75" customHeight="1" x14ac:dyDescent="0.25">
      <c r="C28" s="392"/>
      <c r="D28" s="572" t="s">
        <v>2782</v>
      </c>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4"/>
    </row>
    <row r="29" spans="2:45" x14ac:dyDescent="0.2">
      <c r="B29" s="392"/>
      <c r="C29" s="393" t="s">
        <v>2783</v>
      </c>
      <c r="D29" s="559" t="s">
        <v>2784</v>
      </c>
      <c r="E29" s="566"/>
      <c r="F29" s="559" t="s">
        <v>2785</v>
      </c>
      <c r="G29" s="566"/>
      <c r="H29" s="559" t="s">
        <v>2786</v>
      </c>
      <c r="I29" s="566"/>
      <c r="J29" s="559" t="s">
        <v>2787</v>
      </c>
      <c r="K29" s="566"/>
      <c r="L29" s="559" t="s">
        <v>2788</v>
      </c>
      <c r="M29" s="566"/>
      <c r="N29" s="559" t="s">
        <v>2789</v>
      </c>
      <c r="O29" s="566"/>
      <c r="P29" s="559" t="s">
        <v>2790</v>
      </c>
      <c r="Q29" s="566"/>
      <c r="R29" s="559" t="s">
        <v>2791</v>
      </c>
      <c r="S29" s="565"/>
      <c r="T29" s="559" t="s">
        <v>2792</v>
      </c>
      <c r="U29" s="565"/>
      <c r="V29" s="559" t="s">
        <v>2793</v>
      </c>
      <c r="W29" s="565"/>
      <c r="X29" s="561" t="s">
        <v>2794</v>
      </c>
      <c r="Y29" s="569"/>
      <c r="Z29" s="559" t="s">
        <v>2795</v>
      </c>
      <c r="AA29" s="566"/>
      <c r="AB29" s="559" t="s">
        <v>2796</v>
      </c>
      <c r="AC29" s="566"/>
      <c r="AD29" s="559" t="s">
        <v>2797</v>
      </c>
      <c r="AE29" s="566"/>
      <c r="AF29" s="559" t="s">
        <v>2798</v>
      </c>
      <c r="AG29" s="566"/>
      <c r="AH29" s="559" t="s">
        <v>2799</v>
      </c>
      <c r="AI29" s="566"/>
      <c r="AJ29" s="567" t="s">
        <v>2800</v>
      </c>
      <c r="AK29" s="568"/>
      <c r="AL29" s="567" t="s">
        <v>2801</v>
      </c>
      <c r="AM29" s="568"/>
      <c r="AN29" s="567" t="s">
        <v>2802</v>
      </c>
      <c r="AO29" s="568"/>
      <c r="AP29" s="567" t="s">
        <v>2803</v>
      </c>
      <c r="AQ29" s="568"/>
      <c r="AR29" s="559" t="s">
        <v>2804</v>
      </c>
      <c r="AS29" s="565"/>
    </row>
    <row r="30" spans="2:45" ht="30.75" customHeight="1" x14ac:dyDescent="0.2">
      <c r="B30" s="392"/>
      <c r="C30" s="564" t="s">
        <v>2805</v>
      </c>
      <c r="D30" s="559"/>
      <c r="E30" s="560"/>
      <c r="F30" s="559"/>
      <c r="G30" s="560"/>
      <c r="H30" s="559"/>
      <c r="I30" s="560"/>
      <c r="J30" s="559"/>
      <c r="K30" s="560"/>
      <c r="L30" s="559"/>
      <c r="M30" s="560"/>
      <c r="N30" s="559"/>
      <c r="O30" s="560"/>
      <c r="P30" s="559"/>
      <c r="Q30" s="560"/>
      <c r="R30" s="559"/>
      <c r="S30" s="560"/>
      <c r="T30" s="559"/>
      <c r="U30" s="560"/>
      <c r="V30" s="559"/>
      <c r="W30" s="560"/>
      <c r="X30" s="561"/>
      <c r="Y30" s="562"/>
      <c r="Z30" s="563"/>
      <c r="AA30" s="560"/>
      <c r="AB30" s="559"/>
      <c r="AC30" s="560"/>
      <c r="AD30" s="559"/>
      <c r="AE30" s="560"/>
      <c r="AF30" s="559"/>
      <c r="AG30" s="560"/>
      <c r="AH30" s="559"/>
      <c r="AI30" s="560"/>
      <c r="AJ30" s="559"/>
      <c r="AK30" s="560"/>
      <c r="AL30" s="559"/>
      <c r="AM30" s="560"/>
      <c r="AN30" s="559"/>
      <c r="AO30" s="560"/>
      <c r="AP30" s="559"/>
      <c r="AQ30" s="560"/>
      <c r="AR30" s="559"/>
      <c r="AS30" s="560"/>
    </row>
    <row r="31" spans="2:45" s="392" customFormat="1" ht="12.75" x14ac:dyDescent="0.25">
      <c r="C31" s="556"/>
      <c r="D31" s="394">
        <v>9.9999999999999936E-2</v>
      </c>
      <c r="E31" s="395">
        <v>0.17</v>
      </c>
      <c r="F31" s="394">
        <v>0.18</v>
      </c>
      <c r="G31" s="395">
        <v>0.25</v>
      </c>
      <c r="H31" s="394">
        <v>0.26</v>
      </c>
      <c r="I31" s="395">
        <v>0.33</v>
      </c>
      <c r="J31" s="394">
        <v>0.34</v>
      </c>
      <c r="K31" s="395">
        <v>0.41</v>
      </c>
      <c r="L31" s="396">
        <v>0.42</v>
      </c>
      <c r="M31" s="395">
        <v>0.49</v>
      </c>
      <c r="N31" s="396">
        <v>0.5</v>
      </c>
      <c r="O31" s="395">
        <v>0.65</v>
      </c>
      <c r="P31" s="394">
        <v>0.66</v>
      </c>
      <c r="Q31" s="395">
        <v>0.81</v>
      </c>
      <c r="R31" s="394">
        <v>0.82</v>
      </c>
      <c r="S31" s="395">
        <v>0.97</v>
      </c>
      <c r="T31" s="394">
        <v>0.98</v>
      </c>
      <c r="U31" s="395">
        <v>1.1299999999999999</v>
      </c>
      <c r="V31" s="394">
        <v>1.1399999999999999</v>
      </c>
      <c r="W31" s="395">
        <v>1.29</v>
      </c>
      <c r="X31" s="397">
        <v>1.3</v>
      </c>
      <c r="Y31" s="398">
        <v>1.8</v>
      </c>
      <c r="Z31" s="394">
        <v>1.81</v>
      </c>
      <c r="AA31" s="399">
        <v>2.2000000000000002</v>
      </c>
      <c r="AB31" s="394">
        <v>2.21</v>
      </c>
      <c r="AC31" s="399">
        <v>2.6</v>
      </c>
      <c r="AD31" s="394">
        <v>2.61</v>
      </c>
      <c r="AE31" s="399">
        <v>3</v>
      </c>
      <c r="AF31" s="394">
        <v>3.01</v>
      </c>
      <c r="AG31" s="399">
        <v>4</v>
      </c>
      <c r="AH31" s="394">
        <v>4.01</v>
      </c>
      <c r="AI31" s="400">
        <v>5</v>
      </c>
      <c r="AJ31" s="396">
        <v>5.01</v>
      </c>
      <c r="AK31" s="400">
        <v>6</v>
      </c>
      <c r="AL31" s="394">
        <v>6.01</v>
      </c>
      <c r="AM31" s="401">
        <v>8</v>
      </c>
      <c r="AN31" s="394">
        <v>8.01</v>
      </c>
      <c r="AO31" s="402">
        <v>10</v>
      </c>
      <c r="AP31" s="403">
        <v>10.01</v>
      </c>
      <c r="AQ31" s="402">
        <v>15</v>
      </c>
      <c r="AR31" s="403">
        <v>15.01</v>
      </c>
      <c r="AS31" s="404">
        <v>99</v>
      </c>
    </row>
    <row r="32" spans="2:45" ht="29.25" customHeight="1" x14ac:dyDescent="0.2">
      <c r="C32" s="564" t="s">
        <v>2806</v>
      </c>
      <c r="D32" s="549"/>
      <c r="E32" s="550"/>
      <c r="F32" s="549"/>
      <c r="G32" s="550"/>
      <c r="H32" s="549"/>
      <c r="I32" s="550"/>
      <c r="J32" s="549"/>
      <c r="K32" s="550"/>
      <c r="L32" s="551"/>
      <c r="M32" s="552"/>
      <c r="N32" s="551"/>
      <c r="O32" s="552"/>
      <c r="P32" s="549"/>
      <c r="Q32" s="550"/>
      <c r="R32" s="549"/>
      <c r="S32" s="550"/>
      <c r="T32" s="549"/>
      <c r="U32" s="550"/>
      <c r="V32" s="549"/>
      <c r="W32" s="550"/>
      <c r="X32" s="405"/>
      <c r="Y32" s="406"/>
      <c r="Z32" s="549"/>
      <c r="AA32" s="550"/>
      <c r="AB32" s="549"/>
      <c r="AC32" s="550"/>
      <c r="AD32" s="549"/>
      <c r="AE32" s="550"/>
      <c r="AF32" s="549"/>
      <c r="AG32" s="550"/>
      <c r="AH32" s="549"/>
      <c r="AI32" s="550"/>
      <c r="AJ32" s="551"/>
      <c r="AK32" s="552"/>
      <c r="AL32" s="549"/>
      <c r="AM32" s="550"/>
      <c r="AN32" s="549"/>
      <c r="AO32" s="550"/>
      <c r="AP32" s="553"/>
      <c r="AQ32" s="554"/>
      <c r="AR32" s="553"/>
      <c r="AS32" s="554"/>
    </row>
    <row r="33" spans="3:45" ht="12.75" customHeight="1" x14ac:dyDescent="0.2">
      <c r="C33" s="556"/>
      <c r="D33" s="407">
        <v>0.3</v>
      </c>
      <c r="E33" s="408">
        <v>0.34</v>
      </c>
      <c r="F33" s="409">
        <v>0.35</v>
      </c>
      <c r="G33" s="408">
        <v>0.39</v>
      </c>
      <c r="H33" s="409">
        <v>0.4</v>
      </c>
      <c r="I33" s="408">
        <v>0.49</v>
      </c>
      <c r="J33" s="409">
        <v>0.5</v>
      </c>
      <c r="K33" s="408">
        <v>0.59</v>
      </c>
      <c r="L33" s="409">
        <v>0.6</v>
      </c>
      <c r="M33" s="408">
        <v>0.69</v>
      </c>
      <c r="N33" s="410">
        <v>0.7</v>
      </c>
      <c r="O33" s="411">
        <v>0.79</v>
      </c>
      <c r="P33" s="410">
        <v>0.8</v>
      </c>
      <c r="Q33" s="408">
        <v>0.89</v>
      </c>
      <c r="R33" s="409">
        <v>0.9</v>
      </c>
      <c r="S33" s="408">
        <v>0.99</v>
      </c>
      <c r="T33" s="409">
        <v>1</v>
      </c>
      <c r="U33" s="408">
        <v>1.0900000000000001</v>
      </c>
      <c r="V33" s="409">
        <v>1.1000000000000001</v>
      </c>
      <c r="W33" s="408">
        <v>1.19</v>
      </c>
      <c r="X33" s="412">
        <v>1.2</v>
      </c>
      <c r="Y33" s="406">
        <v>1.3</v>
      </c>
      <c r="Z33" s="409">
        <v>1.31</v>
      </c>
      <c r="AA33" s="408">
        <v>1.4</v>
      </c>
      <c r="AB33" s="409">
        <v>1.41</v>
      </c>
      <c r="AC33" s="408">
        <v>1.5</v>
      </c>
      <c r="AD33" s="409">
        <v>1.51</v>
      </c>
      <c r="AE33" s="408">
        <v>1.6</v>
      </c>
      <c r="AF33" s="409">
        <v>1.61</v>
      </c>
      <c r="AG33" s="408">
        <v>1.7</v>
      </c>
      <c r="AH33" s="409">
        <v>1.71</v>
      </c>
      <c r="AI33" s="413">
        <v>1.8</v>
      </c>
      <c r="AJ33" s="410">
        <v>1.81</v>
      </c>
      <c r="AK33" s="413">
        <v>1.9</v>
      </c>
      <c r="AL33" s="409">
        <v>1.91</v>
      </c>
      <c r="AM33" s="414">
        <v>2</v>
      </c>
      <c r="AN33" s="409">
        <v>2.0099999999999998</v>
      </c>
      <c r="AO33" s="414">
        <v>2.1</v>
      </c>
      <c r="AP33" s="409">
        <v>2.11</v>
      </c>
      <c r="AQ33" s="414">
        <v>2.2000000000000002</v>
      </c>
      <c r="AR33" s="409">
        <v>2.21</v>
      </c>
      <c r="AS33" s="411">
        <v>4</v>
      </c>
    </row>
    <row r="34" spans="3:45" ht="30" customHeight="1" x14ac:dyDescent="0.2">
      <c r="C34" s="555" t="s">
        <v>2807</v>
      </c>
      <c r="D34" s="557"/>
      <c r="E34" s="558"/>
      <c r="F34" s="549"/>
      <c r="G34" s="550"/>
      <c r="H34" s="549"/>
      <c r="I34" s="550"/>
      <c r="J34" s="549"/>
      <c r="K34" s="550"/>
      <c r="L34" s="549"/>
      <c r="M34" s="550"/>
      <c r="N34" s="551"/>
      <c r="O34" s="552"/>
      <c r="P34" s="551"/>
      <c r="Q34" s="552"/>
      <c r="R34" s="549"/>
      <c r="S34" s="550"/>
      <c r="T34" s="549"/>
      <c r="U34" s="550"/>
      <c r="V34" s="549"/>
      <c r="W34" s="550"/>
      <c r="X34" s="405"/>
      <c r="Y34" s="406"/>
      <c r="Z34" s="549"/>
      <c r="AA34" s="550"/>
      <c r="AB34" s="549"/>
      <c r="AC34" s="550"/>
      <c r="AD34" s="549"/>
      <c r="AE34" s="550"/>
      <c r="AF34" s="549"/>
      <c r="AG34" s="550"/>
      <c r="AH34" s="549"/>
      <c r="AI34" s="550"/>
      <c r="AJ34" s="551"/>
      <c r="AK34" s="552"/>
      <c r="AL34" s="549"/>
      <c r="AM34" s="550"/>
      <c r="AN34" s="549"/>
      <c r="AO34" s="550"/>
      <c r="AP34" s="549"/>
      <c r="AQ34" s="550"/>
      <c r="AR34" s="549"/>
      <c r="AS34" s="550"/>
    </row>
    <row r="35" spans="3:45" x14ac:dyDescent="0.2">
      <c r="C35" s="556"/>
      <c r="D35" s="415">
        <v>140</v>
      </c>
      <c r="E35" s="416">
        <v>157</v>
      </c>
      <c r="F35" s="415">
        <v>158</v>
      </c>
      <c r="G35" s="416">
        <v>175</v>
      </c>
      <c r="H35" s="415">
        <v>176</v>
      </c>
      <c r="I35" s="416">
        <v>193</v>
      </c>
      <c r="J35" s="415">
        <v>194</v>
      </c>
      <c r="K35" s="416">
        <v>211</v>
      </c>
      <c r="L35" s="415">
        <v>212</v>
      </c>
      <c r="M35" s="416">
        <v>229</v>
      </c>
      <c r="N35" s="417">
        <v>230</v>
      </c>
      <c r="O35" s="416">
        <v>247</v>
      </c>
      <c r="P35" s="415">
        <v>248</v>
      </c>
      <c r="Q35" s="416">
        <v>265</v>
      </c>
      <c r="R35" s="415">
        <v>266</v>
      </c>
      <c r="S35" s="416">
        <v>283</v>
      </c>
      <c r="T35" s="415">
        <v>284</v>
      </c>
      <c r="U35" s="416">
        <v>301</v>
      </c>
      <c r="V35" s="415">
        <v>302</v>
      </c>
      <c r="W35" s="416">
        <v>319</v>
      </c>
      <c r="X35" s="418">
        <v>320</v>
      </c>
      <c r="Y35" s="419">
        <v>330</v>
      </c>
      <c r="Z35" s="415">
        <v>331</v>
      </c>
      <c r="AA35" s="416">
        <v>348</v>
      </c>
      <c r="AB35" s="415">
        <v>349</v>
      </c>
      <c r="AC35" s="416">
        <v>366</v>
      </c>
      <c r="AD35" s="415">
        <v>367</v>
      </c>
      <c r="AE35" s="416">
        <v>384</v>
      </c>
      <c r="AF35" s="415">
        <v>385</v>
      </c>
      <c r="AG35" s="416">
        <v>402</v>
      </c>
      <c r="AH35" s="415">
        <v>403</v>
      </c>
      <c r="AI35" s="420">
        <v>420</v>
      </c>
      <c r="AJ35" s="415">
        <v>421</v>
      </c>
      <c r="AK35" s="416">
        <v>438</v>
      </c>
      <c r="AL35" s="415">
        <v>439</v>
      </c>
      <c r="AM35" s="416">
        <v>456</v>
      </c>
      <c r="AN35" s="415">
        <v>457</v>
      </c>
      <c r="AO35" s="416">
        <v>474</v>
      </c>
      <c r="AP35" s="415">
        <v>475</v>
      </c>
      <c r="AQ35" s="416">
        <v>492</v>
      </c>
      <c r="AR35" s="415">
        <v>493</v>
      </c>
      <c r="AS35" s="416">
        <v>600</v>
      </c>
    </row>
    <row r="36" spans="3:45" x14ac:dyDescent="0.2">
      <c r="C36" s="421"/>
      <c r="D36" s="422"/>
      <c r="E36" s="422"/>
      <c r="F36" s="422"/>
      <c r="G36" s="422"/>
      <c r="H36" s="422"/>
      <c r="I36" s="422"/>
      <c r="J36" s="422"/>
      <c r="K36" s="422"/>
      <c r="L36" s="422"/>
      <c r="M36" s="422"/>
      <c r="N36" s="423"/>
      <c r="O36" s="422"/>
      <c r="P36" s="422"/>
      <c r="Q36" s="422"/>
      <c r="R36" s="422"/>
      <c r="S36" s="422"/>
      <c r="T36" s="422"/>
      <c r="U36" s="422"/>
      <c r="V36" s="422"/>
      <c r="W36" s="422"/>
      <c r="X36" s="422"/>
      <c r="Y36" s="422"/>
      <c r="Z36" s="422"/>
      <c r="AA36" s="422"/>
      <c r="AB36" s="422"/>
      <c r="AC36" s="422"/>
      <c r="AD36" s="422"/>
      <c r="AE36" s="422"/>
      <c r="AF36" s="422"/>
      <c r="AG36" s="422"/>
      <c r="AH36" s="422"/>
      <c r="AI36" s="423"/>
      <c r="AJ36" s="422"/>
      <c r="AK36" s="422"/>
      <c r="AL36" s="422"/>
      <c r="AM36" s="422"/>
      <c r="AN36" s="422"/>
      <c r="AO36" s="422"/>
      <c r="AP36" s="422"/>
      <c r="AQ36" s="422"/>
      <c r="AR36" s="422"/>
      <c r="AS36" s="422"/>
    </row>
    <row r="37" spans="3:45" x14ac:dyDescent="0.2">
      <c r="L37" s="548" t="s">
        <v>2808</v>
      </c>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row>
  </sheetData>
  <mergeCells count="264">
    <mergeCell ref="D2:AS2"/>
    <mergeCell ref="D3:AS3"/>
    <mergeCell ref="D4:E4"/>
    <mergeCell ref="F4:G4"/>
    <mergeCell ref="H4:I4"/>
    <mergeCell ref="J4:K4"/>
    <mergeCell ref="L4:M4"/>
    <mergeCell ref="N4:O4"/>
    <mergeCell ref="P4:Q4"/>
    <mergeCell ref="R4:S4"/>
    <mergeCell ref="AR4:AS4"/>
    <mergeCell ref="AF4:AG4"/>
    <mergeCell ref="AH4:AI4"/>
    <mergeCell ref="AJ4:AK4"/>
    <mergeCell ref="AL4:AM4"/>
    <mergeCell ref="AN4:AO4"/>
    <mergeCell ref="AP4:AQ4"/>
    <mergeCell ref="T4:U4"/>
    <mergeCell ref="V4:W4"/>
    <mergeCell ref="X4:Y4"/>
    <mergeCell ref="Z4:AA4"/>
    <mergeCell ref="AB4:AC4"/>
    <mergeCell ref="AD4:AE4"/>
    <mergeCell ref="C5:C6"/>
    <mergeCell ref="D5:E5"/>
    <mergeCell ref="F5:G5"/>
    <mergeCell ref="H5:I5"/>
    <mergeCell ref="J5:K5"/>
    <mergeCell ref="L5:M5"/>
    <mergeCell ref="N5:O5"/>
    <mergeCell ref="P5:Q5"/>
    <mergeCell ref="R5:S5"/>
    <mergeCell ref="AR5:AS5"/>
    <mergeCell ref="C7:C8"/>
    <mergeCell ref="D7:E7"/>
    <mergeCell ref="F7:G7"/>
    <mergeCell ref="H7:I7"/>
    <mergeCell ref="J7:K7"/>
    <mergeCell ref="L7:M7"/>
    <mergeCell ref="N7:O7"/>
    <mergeCell ref="P7:Q7"/>
    <mergeCell ref="R7:S7"/>
    <mergeCell ref="AF5:AG5"/>
    <mergeCell ref="AH5:AI5"/>
    <mergeCell ref="AJ5:AK5"/>
    <mergeCell ref="AL5:AM5"/>
    <mergeCell ref="AN5:AO5"/>
    <mergeCell ref="AP5:AQ5"/>
    <mergeCell ref="T5:U5"/>
    <mergeCell ref="V5:W5"/>
    <mergeCell ref="X5:Y5"/>
    <mergeCell ref="Z5:AA5"/>
    <mergeCell ref="AB5:AC5"/>
    <mergeCell ref="AD5:AE5"/>
    <mergeCell ref="AN7:AO7"/>
    <mergeCell ref="AP7:AQ7"/>
    <mergeCell ref="AR7:AS7"/>
    <mergeCell ref="T7:U7"/>
    <mergeCell ref="V7:W7"/>
    <mergeCell ref="Z7:AA7"/>
    <mergeCell ref="AB7:AC7"/>
    <mergeCell ref="AD7:AE7"/>
    <mergeCell ref="AF7:AG7"/>
    <mergeCell ref="C9:C10"/>
    <mergeCell ref="D9:E9"/>
    <mergeCell ref="F9:G9"/>
    <mergeCell ref="H9:I9"/>
    <mergeCell ref="J9:K9"/>
    <mergeCell ref="L9:M9"/>
    <mergeCell ref="AH7:AI7"/>
    <mergeCell ref="AJ7:AK7"/>
    <mergeCell ref="AL7:AM7"/>
    <mergeCell ref="H17:I17"/>
    <mergeCell ref="J17:K17"/>
    <mergeCell ref="L17:M17"/>
    <mergeCell ref="N17:O17"/>
    <mergeCell ref="AN9:AO9"/>
    <mergeCell ref="AP9:AQ9"/>
    <mergeCell ref="AR9:AS9"/>
    <mergeCell ref="L12:AK12"/>
    <mergeCell ref="D15:AS15"/>
    <mergeCell ref="D16:AS16"/>
    <mergeCell ref="AB9:AC9"/>
    <mergeCell ref="AD9:AE9"/>
    <mergeCell ref="AF9:AG9"/>
    <mergeCell ref="AH9:AI9"/>
    <mergeCell ref="AJ9:AK9"/>
    <mergeCell ref="AL9:AM9"/>
    <mergeCell ref="N9:O9"/>
    <mergeCell ref="P9:Q9"/>
    <mergeCell ref="R9:S9"/>
    <mergeCell ref="T9:U9"/>
    <mergeCell ref="V9:W9"/>
    <mergeCell ref="Z9:AA9"/>
    <mergeCell ref="AN17:AO17"/>
    <mergeCell ref="AP17:AQ17"/>
    <mergeCell ref="AR17:AS17"/>
    <mergeCell ref="C18:C19"/>
    <mergeCell ref="D18:E18"/>
    <mergeCell ref="F18:G18"/>
    <mergeCell ref="H18:I18"/>
    <mergeCell ref="J18:K18"/>
    <mergeCell ref="L18:M18"/>
    <mergeCell ref="N18:O18"/>
    <mergeCell ref="AB17:AC17"/>
    <mergeCell ref="AD17:AE17"/>
    <mergeCell ref="AF17:AG17"/>
    <mergeCell ref="AH17:AI17"/>
    <mergeCell ref="AJ17:AK17"/>
    <mergeCell ref="AL17:AM17"/>
    <mergeCell ref="P17:Q17"/>
    <mergeCell ref="R17:S17"/>
    <mergeCell ref="T17:U17"/>
    <mergeCell ref="V17:W17"/>
    <mergeCell ref="X17:Y17"/>
    <mergeCell ref="Z17:AA17"/>
    <mergeCell ref="D17:E17"/>
    <mergeCell ref="F17:G17"/>
    <mergeCell ref="AN18:AO18"/>
    <mergeCell ref="AP18:AQ18"/>
    <mergeCell ref="AR18:AS18"/>
    <mergeCell ref="C20:C21"/>
    <mergeCell ref="D20:E20"/>
    <mergeCell ref="F20:G20"/>
    <mergeCell ref="H20:I20"/>
    <mergeCell ref="J20:K20"/>
    <mergeCell ref="L20:M20"/>
    <mergeCell ref="N20:O20"/>
    <mergeCell ref="AB18:AC18"/>
    <mergeCell ref="AD18:AE18"/>
    <mergeCell ref="AF18:AG18"/>
    <mergeCell ref="AH18:AI18"/>
    <mergeCell ref="AJ18:AK18"/>
    <mergeCell ref="AL18:AM18"/>
    <mergeCell ref="P18:Q18"/>
    <mergeCell ref="R18:S18"/>
    <mergeCell ref="T18:U18"/>
    <mergeCell ref="V18:W18"/>
    <mergeCell ref="X18:Y18"/>
    <mergeCell ref="Z18:AA18"/>
    <mergeCell ref="AP20:AQ20"/>
    <mergeCell ref="AR20:AS20"/>
    <mergeCell ref="AF20:AG20"/>
    <mergeCell ref="AH20:AI20"/>
    <mergeCell ref="C22:C23"/>
    <mergeCell ref="D22:E22"/>
    <mergeCell ref="F22:G22"/>
    <mergeCell ref="H22:I22"/>
    <mergeCell ref="J22:K22"/>
    <mergeCell ref="L22:M22"/>
    <mergeCell ref="N22:O22"/>
    <mergeCell ref="P22:Q22"/>
    <mergeCell ref="AD20:AE20"/>
    <mergeCell ref="AJ20:AK20"/>
    <mergeCell ref="AL20:AM20"/>
    <mergeCell ref="AN20:AO20"/>
    <mergeCell ref="P20:Q20"/>
    <mergeCell ref="R20:S20"/>
    <mergeCell ref="T20:U20"/>
    <mergeCell ref="V20:W20"/>
    <mergeCell ref="Z20:AA20"/>
    <mergeCell ref="AB20:AC20"/>
    <mergeCell ref="AR22:AS22"/>
    <mergeCell ref="L25:AK25"/>
    <mergeCell ref="D27:AS27"/>
    <mergeCell ref="D28:AS28"/>
    <mergeCell ref="D29:E29"/>
    <mergeCell ref="F29:G29"/>
    <mergeCell ref="H29:I29"/>
    <mergeCell ref="J29:K29"/>
    <mergeCell ref="L29:M29"/>
    <mergeCell ref="N29:O29"/>
    <mergeCell ref="AF22:AG22"/>
    <mergeCell ref="AH22:AI22"/>
    <mergeCell ref="AJ22:AK22"/>
    <mergeCell ref="AL22:AM22"/>
    <mergeCell ref="AN22:AO22"/>
    <mergeCell ref="AP22:AQ22"/>
    <mergeCell ref="R22:S22"/>
    <mergeCell ref="T22:U22"/>
    <mergeCell ref="V22:W22"/>
    <mergeCell ref="Z22:AA22"/>
    <mergeCell ref="AB22:AC22"/>
    <mergeCell ref="AD22:AE22"/>
    <mergeCell ref="AN29:AO29"/>
    <mergeCell ref="AP29:AQ29"/>
    <mergeCell ref="C30:C31"/>
    <mergeCell ref="D30:E30"/>
    <mergeCell ref="F30:G30"/>
    <mergeCell ref="H30:I30"/>
    <mergeCell ref="J30:K30"/>
    <mergeCell ref="L30:M30"/>
    <mergeCell ref="N30:O30"/>
    <mergeCell ref="AB29:AC29"/>
    <mergeCell ref="AD29:AE29"/>
    <mergeCell ref="P29:Q29"/>
    <mergeCell ref="R29:S29"/>
    <mergeCell ref="T29:U29"/>
    <mergeCell ref="V29:W29"/>
    <mergeCell ref="X29:Y29"/>
    <mergeCell ref="Z29:AA29"/>
    <mergeCell ref="D32:E32"/>
    <mergeCell ref="F32:G32"/>
    <mergeCell ref="H32:I32"/>
    <mergeCell ref="J32:K32"/>
    <mergeCell ref="L32:M32"/>
    <mergeCell ref="N32:O32"/>
    <mergeCell ref="AB30:AC30"/>
    <mergeCell ref="AD30:AE30"/>
    <mergeCell ref="AR29:AS29"/>
    <mergeCell ref="AF29:AG29"/>
    <mergeCell ref="AH29:AI29"/>
    <mergeCell ref="AJ29:AK29"/>
    <mergeCell ref="AL29:AM29"/>
    <mergeCell ref="AN30:AO30"/>
    <mergeCell ref="AP30:AQ30"/>
    <mergeCell ref="AR30:AS30"/>
    <mergeCell ref="AF30:AG30"/>
    <mergeCell ref="AH30:AI30"/>
    <mergeCell ref="AJ30:AK30"/>
    <mergeCell ref="AL30:AM30"/>
    <mergeCell ref="P30:Q30"/>
    <mergeCell ref="R30:S30"/>
    <mergeCell ref="T30:U30"/>
    <mergeCell ref="V30:W30"/>
    <mergeCell ref="X30:Y30"/>
    <mergeCell ref="Z30:AA30"/>
    <mergeCell ref="AP32:AQ32"/>
    <mergeCell ref="AR32:AS32"/>
    <mergeCell ref="C34:C35"/>
    <mergeCell ref="D34:E34"/>
    <mergeCell ref="F34:G34"/>
    <mergeCell ref="H34:I34"/>
    <mergeCell ref="J34:K34"/>
    <mergeCell ref="L34:M34"/>
    <mergeCell ref="N34:O34"/>
    <mergeCell ref="P34:Q34"/>
    <mergeCell ref="AD32:AE32"/>
    <mergeCell ref="AF32:AG32"/>
    <mergeCell ref="AH32:AI32"/>
    <mergeCell ref="AJ32:AK32"/>
    <mergeCell ref="AL32:AM32"/>
    <mergeCell ref="AN32:AO32"/>
    <mergeCell ref="P32:Q32"/>
    <mergeCell ref="R32:S32"/>
    <mergeCell ref="T32:U32"/>
    <mergeCell ref="V32:W32"/>
    <mergeCell ref="Z32:AA32"/>
    <mergeCell ref="AB32:AC32"/>
    <mergeCell ref="AR34:AS34"/>
    <mergeCell ref="C32:C33"/>
    <mergeCell ref="L37:AK37"/>
    <mergeCell ref="AF34:AG34"/>
    <mergeCell ref="AH34:AI34"/>
    <mergeCell ref="AJ34:AK34"/>
    <mergeCell ref="AL34:AM34"/>
    <mergeCell ref="AN34:AO34"/>
    <mergeCell ref="AP34:AQ34"/>
    <mergeCell ref="R34:S34"/>
    <mergeCell ref="T34:U34"/>
    <mergeCell ref="V34:W34"/>
    <mergeCell ref="Z34:AA34"/>
    <mergeCell ref="AB34:AC34"/>
    <mergeCell ref="AD34:AE34"/>
  </mergeCells>
  <printOptions horizontalCentered="1"/>
  <pageMargins left="0.19685039370078741" right="0.19685039370078741" top="0.78740157480314965" bottom="0.78740157480314965" header="0.11811023622047245" footer="0.11811023622047245"/>
  <pageSetup scale="75" orientation="landscape" horizontalDpi="1200" verticalDpi="1200" r:id="rId1"/>
  <headerFooter alignWithMargins="0">
    <oddHeader>&amp;L&amp;G</oddHeader>
    <oddFooter>&amp;CCopyright 2002, Bruce Rind, MD/ All Rights Reserved
&amp;"Arial,Bold"&amp;K05-049www.DrRitamarie.com&amp;"Arial,Regular"&amp;K000000 
 © Dr. Ritamarie Loscalzo, MS, DC, CCN, DACBN, Institute of Nutritional Endocrinology (INE)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defaultColWidth="17.28515625" defaultRowHeight="15.75" customHeight="1" x14ac:dyDescent="0.2"/>
  <cols>
    <col min="1" max="1" width="30.28515625" style="5" customWidth="1"/>
    <col min="2" max="2" width="30.85546875" style="5" customWidth="1"/>
    <col min="3" max="3" width="20.85546875" style="5" customWidth="1"/>
    <col min="4" max="4" width="18.42578125" style="5" customWidth="1"/>
    <col min="5" max="5" width="22.42578125" style="5" customWidth="1"/>
    <col min="6" max="6" width="11.140625" style="5" customWidth="1"/>
    <col min="7" max="7" width="12" style="5" customWidth="1"/>
    <col min="8" max="8" width="37" style="5" customWidth="1"/>
    <col min="9" max="9" width="48.42578125" style="5" customWidth="1"/>
    <col min="10" max="10" width="12.85546875" style="5" customWidth="1"/>
    <col min="11" max="16384" width="17.28515625" style="5"/>
  </cols>
  <sheetData>
    <row r="1" spans="1:11" ht="33.75" customHeight="1" thickBot="1" x14ac:dyDescent="0.4">
      <c r="A1" s="522" t="s">
        <v>2677</v>
      </c>
      <c r="B1" s="575"/>
      <c r="C1" s="575"/>
      <c r="D1" s="575"/>
      <c r="E1" s="575"/>
      <c r="F1" s="575"/>
      <c r="G1" s="575"/>
      <c r="H1" s="575"/>
      <c r="I1" s="576"/>
      <c r="J1" s="35"/>
    </row>
    <row r="2" spans="1:11" ht="45" customHeight="1" x14ac:dyDescent="0.2">
      <c r="A2" s="582" t="s">
        <v>2676</v>
      </c>
      <c r="B2" s="583"/>
      <c r="C2" s="583"/>
      <c r="D2" s="583"/>
      <c r="E2" s="583"/>
      <c r="F2" s="583"/>
      <c r="G2" s="583"/>
      <c r="H2" s="583"/>
      <c r="I2" s="584"/>
      <c r="J2" s="63"/>
    </row>
    <row r="3" spans="1:11" ht="33" customHeight="1" x14ac:dyDescent="0.3">
      <c r="A3" s="54" t="s">
        <v>0</v>
      </c>
      <c r="B3" s="525" t="str">
        <f>'Current Condition and Goals'!$B$2</f>
        <v>(enter client name)</v>
      </c>
      <c r="C3" s="577"/>
      <c r="D3" s="577"/>
      <c r="E3" s="578" t="s">
        <v>10</v>
      </c>
      <c r="F3" s="579"/>
      <c r="G3" s="525" t="str">
        <f>'Current Condition and Goals'!$D$2</f>
        <v>(enter coach name)</v>
      </c>
      <c r="H3" s="525"/>
      <c r="I3" s="532"/>
      <c r="K3" s="35"/>
    </row>
    <row r="4" spans="1:11" ht="33" customHeight="1" x14ac:dyDescent="0.25">
      <c r="A4" s="527" t="s">
        <v>95</v>
      </c>
      <c r="B4" s="580"/>
      <c r="C4" s="580"/>
      <c r="D4" s="580"/>
      <c r="E4" s="580"/>
      <c r="F4" s="580"/>
      <c r="G4" s="580"/>
      <c r="H4" s="580"/>
      <c r="I4" s="581"/>
      <c r="J4" s="35"/>
    </row>
    <row r="5" spans="1:11" ht="77.25" customHeight="1" x14ac:dyDescent="0.2">
      <c r="A5" s="29" t="s">
        <v>96</v>
      </c>
      <c r="B5" s="24" t="s">
        <v>97</v>
      </c>
      <c r="C5" s="51" t="s">
        <v>2672</v>
      </c>
      <c r="D5" s="24" t="s">
        <v>2673</v>
      </c>
      <c r="E5" s="51" t="s">
        <v>98</v>
      </c>
      <c r="F5" s="51" t="s">
        <v>99</v>
      </c>
      <c r="G5" s="51" t="s">
        <v>100</v>
      </c>
      <c r="H5" s="51" t="s">
        <v>2674</v>
      </c>
      <c r="I5" s="52" t="s">
        <v>2675</v>
      </c>
      <c r="J5" s="36"/>
    </row>
    <row r="6" spans="1:11" ht="34.5" customHeight="1" x14ac:dyDescent="0.2">
      <c r="A6" s="44"/>
      <c r="B6" s="40"/>
      <c r="C6" s="41"/>
      <c r="D6" s="42"/>
      <c r="E6" s="41"/>
      <c r="F6" s="41"/>
      <c r="G6" s="39"/>
      <c r="H6" s="42"/>
      <c r="I6" s="45"/>
      <c r="J6" s="37"/>
    </row>
    <row r="7" spans="1:11" ht="34.5" customHeight="1" x14ac:dyDescent="0.2">
      <c r="A7" s="44"/>
      <c r="B7" s="40"/>
      <c r="C7" s="41"/>
      <c r="D7" s="42"/>
      <c r="E7" s="41"/>
      <c r="F7" s="41"/>
      <c r="G7" s="39"/>
      <c r="H7" s="41"/>
      <c r="I7" s="46"/>
      <c r="J7" s="37"/>
    </row>
    <row r="8" spans="1:11" ht="34.5" customHeight="1" x14ac:dyDescent="0.2">
      <c r="A8" s="44"/>
      <c r="B8" s="40"/>
      <c r="C8" s="41"/>
      <c r="D8" s="42"/>
      <c r="E8" s="41"/>
      <c r="F8" s="41"/>
      <c r="G8" s="39"/>
      <c r="H8" s="41"/>
      <c r="I8" s="46"/>
      <c r="J8" s="37"/>
    </row>
    <row r="9" spans="1:11" ht="34.5" customHeight="1" x14ac:dyDescent="0.2">
      <c r="A9" s="44"/>
      <c r="B9" s="40"/>
      <c r="C9" s="41"/>
      <c r="D9" s="42"/>
      <c r="E9" s="41"/>
      <c r="F9" s="41"/>
      <c r="G9" s="39"/>
      <c r="H9" s="41"/>
      <c r="I9" s="46"/>
      <c r="J9" s="37"/>
    </row>
    <row r="10" spans="1:11" ht="34.5" customHeight="1" x14ac:dyDescent="0.2">
      <c r="A10" s="44"/>
      <c r="B10" s="40"/>
      <c r="C10" s="41"/>
      <c r="D10" s="42"/>
      <c r="E10" s="41"/>
      <c r="F10" s="41"/>
      <c r="G10" s="39"/>
      <c r="H10" s="41"/>
      <c r="I10" s="46"/>
      <c r="J10" s="37"/>
    </row>
    <row r="11" spans="1:11" ht="34.5" customHeight="1" x14ac:dyDescent="0.2">
      <c r="A11" s="44"/>
      <c r="B11" s="43"/>
      <c r="C11" s="41"/>
      <c r="D11" s="42"/>
      <c r="E11" s="41"/>
      <c r="F11" s="41"/>
      <c r="G11" s="39"/>
      <c r="H11" s="41"/>
      <c r="I11" s="46"/>
      <c r="J11" s="37"/>
    </row>
    <row r="12" spans="1:11" ht="34.5" customHeight="1" x14ac:dyDescent="0.2">
      <c r="A12" s="44"/>
      <c r="B12" s="40"/>
      <c r="C12" s="41"/>
      <c r="D12" s="42"/>
      <c r="E12" s="41"/>
      <c r="F12" s="41"/>
      <c r="G12" s="39"/>
      <c r="H12" s="41"/>
      <c r="I12" s="46"/>
      <c r="J12" s="37"/>
    </row>
    <row r="13" spans="1:11" ht="34.5" customHeight="1" x14ac:dyDescent="0.2">
      <c r="A13" s="44"/>
      <c r="B13" s="40"/>
      <c r="C13" s="41"/>
      <c r="D13" s="42"/>
      <c r="E13" s="41"/>
      <c r="F13" s="41"/>
      <c r="G13" s="39"/>
      <c r="H13" s="41"/>
      <c r="I13" s="46"/>
      <c r="J13" s="37"/>
    </row>
    <row r="14" spans="1:11" ht="34.5" customHeight="1" x14ac:dyDescent="0.2">
      <c r="A14" s="44"/>
      <c r="B14" s="40"/>
      <c r="C14" s="41"/>
      <c r="D14" s="42"/>
      <c r="E14" s="41"/>
      <c r="F14" s="41"/>
      <c r="G14" s="39"/>
      <c r="H14" s="41"/>
      <c r="I14" s="46"/>
      <c r="J14" s="37"/>
    </row>
    <row r="15" spans="1:11" ht="34.5" customHeight="1" x14ac:dyDescent="0.2">
      <c r="A15" s="44"/>
      <c r="B15" s="40"/>
      <c r="C15" s="41"/>
      <c r="D15" s="42"/>
      <c r="E15" s="41"/>
      <c r="F15" s="41"/>
      <c r="G15" s="39"/>
      <c r="H15" s="41"/>
      <c r="I15" s="46"/>
      <c r="J15" s="37"/>
    </row>
    <row r="16" spans="1:11" ht="34.5" customHeight="1" x14ac:dyDescent="0.2">
      <c r="A16" s="44"/>
      <c r="B16" s="40"/>
      <c r="C16" s="41"/>
      <c r="D16" s="42"/>
      <c r="E16" s="41"/>
      <c r="F16" s="41"/>
      <c r="G16" s="39"/>
      <c r="H16" s="41"/>
      <c r="I16" s="46"/>
      <c r="J16" s="37"/>
    </row>
    <row r="17" spans="1:10" ht="34.5" customHeight="1" x14ac:dyDescent="0.2">
      <c r="A17" s="44"/>
      <c r="B17" s="43"/>
      <c r="C17" s="41"/>
      <c r="D17" s="42"/>
      <c r="E17" s="41"/>
      <c r="F17" s="41"/>
      <c r="G17" s="39"/>
      <c r="H17" s="41"/>
      <c r="I17" s="46"/>
      <c r="J17" s="37"/>
    </row>
    <row r="18" spans="1:10" ht="34.5" customHeight="1" x14ac:dyDescent="0.2">
      <c r="A18" s="44"/>
      <c r="B18" s="40"/>
      <c r="C18" s="41"/>
      <c r="D18" s="42"/>
      <c r="E18" s="41"/>
      <c r="F18" s="41"/>
      <c r="G18" s="39"/>
      <c r="H18" s="41"/>
      <c r="I18" s="46"/>
      <c r="J18" s="37"/>
    </row>
    <row r="19" spans="1:10" ht="34.5" customHeight="1" x14ac:dyDescent="0.2">
      <c r="A19" s="44"/>
      <c r="B19" s="40"/>
      <c r="C19" s="41"/>
      <c r="D19" s="42"/>
      <c r="E19" s="41"/>
      <c r="F19" s="41"/>
      <c r="G19" s="39"/>
      <c r="H19" s="41"/>
      <c r="I19" s="46"/>
      <c r="J19" s="37"/>
    </row>
    <row r="20" spans="1:10" ht="34.5" customHeight="1" x14ac:dyDescent="0.2">
      <c r="A20" s="44"/>
      <c r="B20" s="40"/>
      <c r="C20" s="41"/>
      <c r="D20" s="42"/>
      <c r="E20" s="41"/>
      <c r="F20" s="41"/>
      <c r="G20" s="39"/>
      <c r="H20" s="41"/>
      <c r="I20" s="46"/>
      <c r="J20" s="53"/>
    </row>
    <row r="21" spans="1:10" ht="34.5" customHeight="1" x14ac:dyDescent="0.2">
      <c r="A21" s="44"/>
      <c r="B21" s="40"/>
      <c r="C21" s="41"/>
      <c r="D21" s="42"/>
      <c r="E21" s="41"/>
      <c r="F21" s="41"/>
      <c r="G21" s="39"/>
      <c r="H21" s="41"/>
      <c r="I21" s="46"/>
      <c r="J21" s="37"/>
    </row>
    <row r="22" spans="1:10" ht="34.5" customHeight="1" x14ac:dyDescent="0.2">
      <c r="A22" s="44"/>
      <c r="B22" s="43"/>
      <c r="C22" s="41"/>
      <c r="D22" s="42"/>
      <c r="E22" s="41"/>
      <c r="F22" s="41"/>
      <c r="G22" s="39"/>
      <c r="H22" s="41"/>
      <c r="I22" s="46"/>
      <c r="J22" s="37"/>
    </row>
    <row r="23" spans="1:10" ht="34.5" customHeight="1" x14ac:dyDescent="0.2">
      <c r="A23" s="44"/>
      <c r="B23" s="40"/>
      <c r="C23" s="41"/>
      <c r="D23" s="42"/>
      <c r="E23" s="41"/>
      <c r="F23" s="41"/>
      <c r="G23" s="39"/>
      <c r="H23" s="41"/>
      <c r="I23" s="46"/>
      <c r="J23" s="37"/>
    </row>
    <row r="24" spans="1:10" ht="34.5" customHeight="1" x14ac:dyDescent="0.2">
      <c r="A24" s="44"/>
      <c r="B24" s="40"/>
      <c r="C24" s="41"/>
      <c r="D24" s="42"/>
      <c r="E24" s="41"/>
      <c r="F24" s="41"/>
      <c r="G24" s="39"/>
      <c r="H24" s="41"/>
      <c r="I24" s="46"/>
      <c r="J24" s="37"/>
    </row>
    <row r="25" spans="1:10" ht="34.5" customHeight="1" thickBot="1" x14ac:dyDescent="0.25">
      <c r="A25" s="47"/>
      <c r="B25" s="48"/>
      <c r="C25" s="55"/>
      <c r="D25" s="49"/>
      <c r="E25" s="55"/>
      <c r="F25" s="55"/>
      <c r="G25" s="50"/>
      <c r="H25" s="55"/>
      <c r="I25" s="56"/>
      <c r="J25" s="37"/>
    </row>
  </sheetData>
  <mergeCells count="6">
    <mergeCell ref="A1:I1"/>
    <mergeCell ref="B3:D3"/>
    <mergeCell ref="E3:F3"/>
    <mergeCell ref="G3:I3"/>
    <mergeCell ref="A4:I4"/>
    <mergeCell ref="A2:I2"/>
  </mergeCells>
  <printOptions horizontalCentered="1"/>
  <pageMargins left="0.19685039370078741" right="0.19685039370078741" top="0.78740157480314965" bottom="0.78740157480314965" header="0.11811023622047245" footer="0.11811023622047245"/>
  <pageSetup scale="54" orientation="landscape" horizontalDpi="0" verticalDpi="0"/>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Current Condition and Goals</vt:lpstr>
      <vt:lpstr>Habits and Obstacles </vt:lpstr>
      <vt:lpstr>Symptom Timeline</vt:lpstr>
      <vt:lpstr>Appointment Tracker</vt:lpstr>
      <vt:lpstr>Symptom Scorecards</vt:lpstr>
      <vt:lpstr>Supplements - Current</vt:lpstr>
      <vt:lpstr>Lab Results - U.S.</vt:lpstr>
      <vt:lpstr>TS Diagrammer Tool</vt:lpstr>
      <vt:lpstr>Supplements - Add. Suggested</vt:lpstr>
      <vt:lpstr>Supplements - Discontinued</vt:lpstr>
      <vt:lpstr>Medications</vt:lpstr>
      <vt:lpstr>Lifestyle Plan</vt:lpstr>
      <vt:lpstr>Diet Plan</vt:lpstr>
      <vt:lpstr>Diet Diary</vt:lpstr>
      <vt:lpstr>Glucose Tracking</vt:lpstr>
      <vt:lpstr>Exam Findings</vt:lpstr>
      <vt:lpstr>Exam Findings Summary</vt:lpstr>
      <vt:lpstr>Lab Results - Intl </vt:lpstr>
      <vt:lpstr>Lab Explanations</vt:lpstr>
      <vt:lpstr>Lab Followup</vt:lpstr>
      <vt:lpstr>'Appointment Tracker'!Print_Area</vt:lpstr>
      <vt:lpstr>'Current Condition and Goals'!Print_Area</vt:lpstr>
      <vt:lpstr>'Diet Diary'!Print_Area</vt:lpstr>
      <vt:lpstr>'Diet Plan'!Print_Area</vt:lpstr>
      <vt:lpstr>'Exam Findings'!Print_Area</vt:lpstr>
      <vt:lpstr>'Glucose Tracking'!Print_Area</vt:lpstr>
      <vt:lpstr>'Habits and Obstacles '!Print_Area</vt:lpstr>
      <vt:lpstr>'Lab Explanations'!Print_Area</vt:lpstr>
      <vt:lpstr>'Lab Followup'!Print_Area</vt:lpstr>
      <vt:lpstr>'Lab Results - Intl '!Print_Area</vt:lpstr>
      <vt:lpstr>'Lab Results - U.S.'!Print_Area</vt:lpstr>
      <vt:lpstr>'Lifestyle Plan'!Print_Area</vt:lpstr>
      <vt:lpstr>Medications!Print_Area</vt:lpstr>
      <vt:lpstr>'Supplements - Add. Suggested'!Print_Area</vt:lpstr>
      <vt:lpstr>'Supplements - Current'!Print_Area</vt:lpstr>
      <vt:lpstr>'Supplements - Discontinued'!Print_Area</vt:lpstr>
      <vt:lpstr>'Symptom Scorecards'!Print_Area</vt:lpstr>
      <vt:lpstr>'Symptom Timeline'!Print_Area</vt:lpstr>
      <vt:lpstr>'TS Diagrammer Tool'!Print_Area</vt:lpstr>
      <vt:lpstr>'Exam Findings'!Print_Titles</vt:lpstr>
      <vt:lpstr>'Exam Findings Summary'!Print_Titles</vt:lpstr>
      <vt:lpstr>'Lab Explanations'!Print_Titles</vt:lpstr>
      <vt:lpstr>'Lab Followup'!Print_Titles</vt:lpstr>
      <vt:lpstr>'Lab Results - Intl '!Print_Titles</vt:lpstr>
      <vt:lpstr>'Symptom Scorecards'!Print_Titles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Raininggently</dc:creator>
  <cp:lastModifiedBy>Ritamarie Loscalzo</cp:lastModifiedBy>
  <cp:lastPrinted>2015-07-22T12:20:27Z</cp:lastPrinted>
  <dcterms:created xsi:type="dcterms:W3CDTF">2014-10-02T21:51:48Z</dcterms:created>
  <dcterms:modified xsi:type="dcterms:W3CDTF">2016-09-10T15:30:44Z</dcterms:modified>
</cp:coreProperties>
</file>