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showInkAnnotation="0"/>
  <bookViews>
    <workbookView xWindow="0" yWindow="0" windowWidth="28800" windowHeight="12435"/>
  </bookViews>
  <sheets>
    <sheet name="Appointment Tracker" sheetId="2" r:id="rId1"/>
    <sheet name="Symptom Scorecards" sheetId="4" r:id="rId2"/>
    <sheet name="Medications" sheetId="8" r:id="rId3"/>
    <sheet name="Glucose Tracking" sheetId="24" r:id="rId4"/>
    <sheet name="Lab Results - Intl " sheetId="15" r:id="rId5"/>
    <sheet name="Lab Results - U.S." sheetId="16" r:id="rId6"/>
  </sheets>
  <definedNames>
    <definedName name="_xlnm.Print_Area" localSheetId="0">'Appointment Tracker'!$A$1:$D$19</definedName>
    <definedName name="_xlnm.Print_Area" localSheetId="3">'Glucose Tracking'!$A$1:$W$32</definedName>
    <definedName name="_xlnm.Print_Area" localSheetId="4">'Lab Results - Intl '!$A$1:$AG$175</definedName>
    <definedName name="_xlnm.Print_Area" localSheetId="5">'Lab Results - U.S.'!$A$1:$U$175</definedName>
    <definedName name="_xlnm.Print_Area" localSheetId="2">Medications!$A$1:$F$22</definedName>
    <definedName name="_xlnm.Print_Area" localSheetId="1">'Symptom Scorecards'!$A$1:$F$89</definedName>
    <definedName name="_xlnm.Print_Titles" localSheetId="4">'Lab Results - Intl '!$1:$1</definedName>
    <definedName name="_xlnm.Print_Titles" localSheetId="1">'Symptom Scorecards'!$1:$1</definedName>
  </definedNames>
  <calcPr calcId="152511"/>
</workbook>
</file>

<file path=xl/calcChain.xml><?xml version="1.0" encoding="utf-8"?>
<calcChain xmlns="http://schemas.openxmlformats.org/spreadsheetml/2006/main">
  <c r="B4" i="16" l="1"/>
  <c r="B4" i="15"/>
  <c r="J3" i="24"/>
  <c r="E2" i="8"/>
  <c r="B3" i="4"/>
  <c r="B3" i="16"/>
  <c r="B3" i="15"/>
  <c r="C3" i="24"/>
  <c r="B2" i="8"/>
  <c r="B2" i="4"/>
  <c r="H10" i="15" l="1"/>
  <c r="R37" i="16" l="1"/>
  <c r="Q37" i="16"/>
  <c r="P37" i="16"/>
  <c r="O37" i="16"/>
  <c r="N37" i="16"/>
  <c r="M37" i="16"/>
  <c r="L37" i="16"/>
  <c r="K37" i="16"/>
  <c r="J37" i="16"/>
  <c r="I37" i="16"/>
  <c r="H37" i="16"/>
  <c r="G37" i="16"/>
  <c r="AD150" i="15"/>
  <c r="AB150" i="15"/>
  <c r="Z150" i="15"/>
  <c r="X150" i="15"/>
  <c r="V150" i="15"/>
  <c r="T150" i="15"/>
  <c r="R150" i="15"/>
  <c r="P150" i="15"/>
  <c r="N150" i="15"/>
  <c r="L150" i="15"/>
  <c r="J150" i="15"/>
  <c r="H150" i="15"/>
  <c r="AD149" i="15"/>
  <c r="AB149" i="15"/>
  <c r="Z149" i="15"/>
  <c r="X149" i="15"/>
  <c r="V149" i="15"/>
  <c r="T149" i="15"/>
  <c r="R149" i="15"/>
  <c r="P149" i="15"/>
  <c r="N149" i="15"/>
  <c r="L149" i="15"/>
  <c r="J149" i="15"/>
  <c r="H149" i="15"/>
  <c r="AD148" i="15"/>
  <c r="AB148" i="15"/>
  <c r="Z148" i="15"/>
  <c r="X148" i="15"/>
  <c r="V148" i="15"/>
  <c r="T148" i="15"/>
  <c r="R148" i="15"/>
  <c r="P148" i="15"/>
  <c r="N148" i="15"/>
  <c r="L148" i="15"/>
  <c r="J148" i="15"/>
  <c r="H148" i="15"/>
  <c r="AD147" i="15"/>
  <c r="AB147" i="15"/>
  <c r="Z147" i="15"/>
  <c r="X147" i="15"/>
  <c r="V147" i="15"/>
  <c r="T147" i="15"/>
  <c r="R147" i="15"/>
  <c r="P147" i="15"/>
  <c r="N147" i="15"/>
  <c r="L147" i="15"/>
  <c r="J147" i="15"/>
  <c r="H147" i="15"/>
  <c r="AD146" i="15"/>
  <c r="AB146" i="15"/>
  <c r="Z146" i="15"/>
  <c r="X146" i="15"/>
  <c r="V146" i="15"/>
  <c r="T146" i="15"/>
  <c r="R146" i="15"/>
  <c r="P146" i="15"/>
  <c r="N146" i="15"/>
  <c r="L146" i="15"/>
  <c r="J146" i="15"/>
  <c r="H146" i="15"/>
  <c r="AD145" i="15"/>
  <c r="AB145" i="15"/>
  <c r="Z145" i="15"/>
  <c r="X145" i="15"/>
  <c r="V145" i="15"/>
  <c r="T145" i="15"/>
  <c r="R145" i="15"/>
  <c r="P145" i="15"/>
  <c r="N145" i="15"/>
  <c r="L145" i="15"/>
  <c r="J145" i="15"/>
  <c r="H145" i="15"/>
  <c r="AD144" i="15"/>
  <c r="AB144" i="15"/>
  <c r="Z144" i="15"/>
  <c r="X144" i="15"/>
  <c r="V144" i="15"/>
  <c r="T144" i="15"/>
  <c r="R144" i="15"/>
  <c r="P144" i="15"/>
  <c r="N144" i="15"/>
  <c r="L144" i="15"/>
  <c r="J144" i="15"/>
  <c r="H144" i="15"/>
  <c r="AD143" i="15"/>
  <c r="AB143" i="15"/>
  <c r="Z143" i="15"/>
  <c r="X143" i="15"/>
  <c r="V143" i="15"/>
  <c r="T143" i="15"/>
  <c r="R143" i="15"/>
  <c r="P143" i="15"/>
  <c r="N143" i="15"/>
  <c r="L143" i="15"/>
  <c r="J143" i="15"/>
  <c r="H143" i="15"/>
  <c r="AD142" i="15"/>
  <c r="AB142" i="15"/>
  <c r="Z142" i="15"/>
  <c r="X142" i="15"/>
  <c r="V142" i="15"/>
  <c r="T142" i="15"/>
  <c r="R142" i="15"/>
  <c r="P142" i="15"/>
  <c r="N142" i="15"/>
  <c r="L142" i="15"/>
  <c r="J142" i="15"/>
  <c r="H142" i="15"/>
  <c r="AD140" i="15"/>
  <c r="AB140" i="15"/>
  <c r="Z140" i="15"/>
  <c r="X140" i="15"/>
  <c r="V140" i="15"/>
  <c r="T140" i="15"/>
  <c r="R140" i="15"/>
  <c r="P140" i="15"/>
  <c r="N140" i="15"/>
  <c r="L140" i="15"/>
  <c r="J140" i="15"/>
  <c r="H140" i="15"/>
  <c r="AD139" i="15"/>
  <c r="AB139" i="15"/>
  <c r="Z139" i="15"/>
  <c r="X139" i="15"/>
  <c r="V139" i="15"/>
  <c r="T139" i="15"/>
  <c r="R139" i="15"/>
  <c r="P139" i="15"/>
  <c r="N139" i="15"/>
  <c r="L139" i="15"/>
  <c r="J139" i="15"/>
  <c r="H139" i="15"/>
  <c r="AD138" i="15"/>
  <c r="AB138" i="15"/>
  <c r="Z138" i="15"/>
  <c r="X138" i="15"/>
  <c r="V138" i="15"/>
  <c r="T138" i="15"/>
  <c r="R138" i="15"/>
  <c r="P138" i="15"/>
  <c r="N138" i="15"/>
  <c r="L138" i="15"/>
  <c r="J138" i="15"/>
  <c r="H138" i="15"/>
  <c r="AD137" i="15"/>
  <c r="AB137" i="15"/>
  <c r="Z137" i="15"/>
  <c r="X137" i="15"/>
  <c r="V137" i="15"/>
  <c r="T137" i="15"/>
  <c r="R137" i="15"/>
  <c r="P137" i="15"/>
  <c r="N137" i="15"/>
  <c r="L137" i="15"/>
  <c r="J137" i="15"/>
  <c r="H137" i="15"/>
  <c r="AD136" i="15"/>
  <c r="AB136" i="15"/>
  <c r="Z136" i="15"/>
  <c r="X136" i="15"/>
  <c r="V136" i="15"/>
  <c r="T136" i="15"/>
  <c r="R136" i="15"/>
  <c r="P136" i="15"/>
  <c r="N136" i="15"/>
  <c r="L136" i="15"/>
  <c r="J136" i="15"/>
  <c r="H136" i="15"/>
  <c r="AD135" i="15"/>
  <c r="AB135" i="15"/>
  <c r="Z135" i="15"/>
  <c r="X135" i="15"/>
  <c r="V135" i="15"/>
  <c r="T135" i="15"/>
  <c r="R135" i="15"/>
  <c r="P135" i="15"/>
  <c r="N135" i="15"/>
  <c r="L135" i="15"/>
  <c r="J135" i="15"/>
  <c r="H135" i="15"/>
  <c r="AD134" i="15"/>
  <c r="AB134" i="15"/>
  <c r="Z134" i="15"/>
  <c r="X134" i="15"/>
  <c r="V134" i="15"/>
  <c r="T134" i="15"/>
  <c r="R134" i="15"/>
  <c r="P134" i="15"/>
  <c r="N134" i="15"/>
  <c r="L134" i="15"/>
  <c r="J134" i="15"/>
  <c r="H134" i="15"/>
  <c r="AD132" i="15"/>
  <c r="AB132" i="15"/>
  <c r="Z132" i="15"/>
  <c r="X132" i="15"/>
  <c r="V132" i="15"/>
  <c r="T132" i="15"/>
  <c r="R132" i="15"/>
  <c r="P132" i="15"/>
  <c r="N132" i="15"/>
  <c r="L132" i="15"/>
  <c r="J132" i="15"/>
  <c r="H132" i="15"/>
  <c r="AD131" i="15"/>
  <c r="AB131" i="15"/>
  <c r="Z131" i="15"/>
  <c r="X131" i="15"/>
  <c r="V131" i="15"/>
  <c r="T131" i="15"/>
  <c r="R131" i="15"/>
  <c r="P131" i="15"/>
  <c r="N131" i="15"/>
  <c r="L131" i="15"/>
  <c r="J131" i="15"/>
  <c r="H131" i="15"/>
  <c r="AD130" i="15"/>
  <c r="AB130" i="15"/>
  <c r="Z130" i="15"/>
  <c r="X130" i="15"/>
  <c r="V130" i="15"/>
  <c r="T130" i="15"/>
  <c r="R130" i="15"/>
  <c r="P130" i="15"/>
  <c r="N130" i="15"/>
  <c r="L130" i="15"/>
  <c r="J130" i="15"/>
  <c r="H130" i="15"/>
  <c r="AD129" i="15"/>
  <c r="AB129" i="15"/>
  <c r="Z129" i="15"/>
  <c r="X129" i="15"/>
  <c r="V129" i="15"/>
  <c r="T129" i="15"/>
  <c r="R129" i="15"/>
  <c r="P129" i="15"/>
  <c r="N129" i="15"/>
  <c r="L129" i="15"/>
  <c r="J129" i="15"/>
  <c r="H129" i="15"/>
  <c r="AD128" i="15"/>
  <c r="AB128" i="15"/>
  <c r="Z128" i="15"/>
  <c r="X128" i="15"/>
  <c r="V128" i="15"/>
  <c r="T128" i="15"/>
  <c r="R128" i="15"/>
  <c r="P128" i="15"/>
  <c r="N128" i="15"/>
  <c r="L128" i="15"/>
  <c r="J128" i="15"/>
  <c r="H128" i="15"/>
  <c r="AD127" i="15"/>
  <c r="AB127" i="15"/>
  <c r="Z127" i="15"/>
  <c r="X127" i="15"/>
  <c r="V127" i="15"/>
  <c r="T127" i="15"/>
  <c r="R127" i="15"/>
  <c r="P127" i="15"/>
  <c r="N127" i="15"/>
  <c r="L127" i="15"/>
  <c r="J127" i="15"/>
  <c r="H127" i="15"/>
  <c r="AD126" i="15"/>
  <c r="AB126" i="15"/>
  <c r="Z126" i="15"/>
  <c r="X126" i="15"/>
  <c r="V126" i="15"/>
  <c r="T126" i="15"/>
  <c r="R126" i="15"/>
  <c r="P126" i="15"/>
  <c r="N126" i="15"/>
  <c r="L126" i="15"/>
  <c r="J126" i="15"/>
  <c r="H126" i="15"/>
  <c r="AD125" i="15"/>
  <c r="AB125" i="15"/>
  <c r="Z125" i="15"/>
  <c r="X125" i="15"/>
  <c r="V125" i="15"/>
  <c r="T125" i="15"/>
  <c r="R125" i="15"/>
  <c r="P125" i="15"/>
  <c r="N125" i="15"/>
  <c r="L125" i="15"/>
  <c r="J125" i="15"/>
  <c r="H125" i="15"/>
  <c r="AD124" i="15"/>
  <c r="AB124" i="15"/>
  <c r="Z124" i="15"/>
  <c r="X124" i="15"/>
  <c r="V124" i="15"/>
  <c r="T124" i="15"/>
  <c r="R124" i="15"/>
  <c r="P124" i="15"/>
  <c r="N124" i="15"/>
  <c r="L124" i="15"/>
  <c r="J124" i="15"/>
  <c r="H124" i="15"/>
  <c r="AD123" i="15"/>
  <c r="AB123" i="15"/>
  <c r="Z123" i="15"/>
  <c r="X123" i="15"/>
  <c r="V123" i="15"/>
  <c r="T123" i="15"/>
  <c r="R123" i="15"/>
  <c r="P123" i="15"/>
  <c r="N123" i="15"/>
  <c r="L123" i="15"/>
  <c r="J123" i="15"/>
  <c r="H123" i="15"/>
  <c r="AD122" i="15"/>
  <c r="AB122" i="15"/>
  <c r="Z122" i="15"/>
  <c r="X122" i="15"/>
  <c r="V122" i="15"/>
  <c r="T122" i="15"/>
  <c r="R122" i="15"/>
  <c r="P122" i="15"/>
  <c r="N122" i="15"/>
  <c r="L122" i="15"/>
  <c r="J122" i="15"/>
  <c r="H122" i="15"/>
  <c r="AD120" i="15"/>
  <c r="AB120" i="15"/>
  <c r="Z120" i="15"/>
  <c r="X120" i="15"/>
  <c r="V120" i="15"/>
  <c r="T120" i="15"/>
  <c r="R120" i="15"/>
  <c r="P120" i="15"/>
  <c r="N120" i="15"/>
  <c r="L120" i="15"/>
  <c r="J120" i="15"/>
  <c r="H120" i="15"/>
  <c r="AD119" i="15"/>
  <c r="AB119" i="15"/>
  <c r="Z119" i="15"/>
  <c r="X119" i="15"/>
  <c r="V119" i="15"/>
  <c r="T119" i="15"/>
  <c r="R119" i="15"/>
  <c r="P119" i="15"/>
  <c r="N119" i="15"/>
  <c r="L119" i="15"/>
  <c r="J119" i="15"/>
  <c r="H119" i="15"/>
  <c r="AD118" i="15"/>
  <c r="AB118" i="15"/>
  <c r="Z118" i="15"/>
  <c r="X118" i="15"/>
  <c r="V118" i="15"/>
  <c r="T118" i="15"/>
  <c r="R118" i="15"/>
  <c r="P118" i="15"/>
  <c r="N118" i="15"/>
  <c r="L118" i="15"/>
  <c r="J118" i="15"/>
  <c r="H118" i="15"/>
  <c r="AD117" i="15"/>
  <c r="AB117" i="15"/>
  <c r="Z117" i="15"/>
  <c r="X117" i="15"/>
  <c r="V117" i="15"/>
  <c r="T117" i="15"/>
  <c r="R117" i="15"/>
  <c r="P117" i="15"/>
  <c r="N117" i="15"/>
  <c r="L117" i="15"/>
  <c r="J117" i="15"/>
  <c r="H117" i="15"/>
  <c r="AD116" i="15"/>
  <c r="AB116" i="15"/>
  <c r="Z116" i="15"/>
  <c r="X116" i="15"/>
  <c r="V116" i="15"/>
  <c r="T116" i="15"/>
  <c r="R116" i="15"/>
  <c r="P116" i="15"/>
  <c r="N116" i="15"/>
  <c r="L116" i="15"/>
  <c r="J116" i="15"/>
  <c r="H116" i="15"/>
  <c r="AD115" i="15"/>
  <c r="AB115" i="15"/>
  <c r="Z115" i="15"/>
  <c r="X115" i="15"/>
  <c r="V115" i="15"/>
  <c r="T115" i="15"/>
  <c r="R115" i="15"/>
  <c r="P115" i="15"/>
  <c r="N115" i="15"/>
  <c r="L115" i="15"/>
  <c r="J115" i="15"/>
  <c r="H115" i="15"/>
  <c r="AD114" i="15"/>
  <c r="AB114" i="15"/>
  <c r="Z114" i="15"/>
  <c r="X114" i="15"/>
  <c r="V114" i="15"/>
  <c r="T114" i="15"/>
  <c r="R114" i="15"/>
  <c r="P114" i="15"/>
  <c r="N114" i="15"/>
  <c r="L114" i="15"/>
  <c r="J114" i="15"/>
  <c r="H114" i="15"/>
  <c r="AD113" i="15"/>
  <c r="AB113" i="15"/>
  <c r="Z113" i="15"/>
  <c r="X113" i="15"/>
  <c r="V113" i="15"/>
  <c r="T113" i="15"/>
  <c r="R113" i="15"/>
  <c r="P113" i="15"/>
  <c r="N113" i="15"/>
  <c r="L113" i="15"/>
  <c r="J113" i="15"/>
  <c r="H113" i="15"/>
  <c r="AD112" i="15"/>
  <c r="AB112" i="15"/>
  <c r="Z112" i="15"/>
  <c r="X112" i="15"/>
  <c r="V112" i="15"/>
  <c r="T112" i="15"/>
  <c r="R112" i="15"/>
  <c r="P112" i="15"/>
  <c r="N112" i="15"/>
  <c r="L112" i="15"/>
  <c r="J112" i="15"/>
  <c r="H112" i="15"/>
  <c r="AD111" i="15"/>
  <c r="AB111" i="15"/>
  <c r="Z111" i="15"/>
  <c r="X111" i="15"/>
  <c r="V111" i="15"/>
  <c r="T111" i="15"/>
  <c r="R111" i="15"/>
  <c r="P111" i="15"/>
  <c r="N111" i="15"/>
  <c r="L111" i="15"/>
  <c r="J111" i="15"/>
  <c r="H111" i="15"/>
  <c r="AD110" i="15"/>
  <c r="AB110" i="15"/>
  <c r="Z110" i="15"/>
  <c r="X110" i="15"/>
  <c r="V110" i="15"/>
  <c r="T110" i="15"/>
  <c r="R110" i="15"/>
  <c r="P110" i="15"/>
  <c r="N110" i="15"/>
  <c r="L110" i="15"/>
  <c r="J110" i="15"/>
  <c r="H110" i="15"/>
  <c r="AD108" i="15"/>
  <c r="AB108" i="15"/>
  <c r="Z108" i="15"/>
  <c r="X108" i="15"/>
  <c r="V108" i="15"/>
  <c r="T108" i="15"/>
  <c r="R108" i="15"/>
  <c r="P108" i="15"/>
  <c r="N108" i="15"/>
  <c r="L108" i="15"/>
  <c r="J108" i="15"/>
  <c r="H108" i="15"/>
  <c r="AD107" i="15"/>
  <c r="AB107" i="15"/>
  <c r="Z107" i="15"/>
  <c r="X107" i="15"/>
  <c r="V107" i="15"/>
  <c r="T107" i="15"/>
  <c r="R107" i="15"/>
  <c r="P107" i="15"/>
  <c r="N107" i="15"/>
  <c r="L107" i="15"/>
  <c r="J107" i="15"/>
  <c r="H107" i="15"/>
  <c r="AD106" i="15"/>
  <c r="AB106" i="15"/>
  <c r="Z106" i="15"/>
  <c r="X106" i="15"/>
  <c r="V106" i="15"/>
  <c r="T106" i="15"/>
  <c r="R106" i="15"/>
  <c r="P106" i="15"/>
  <c r="N106" i="15"/>
  <c r="L106" i="15"/>
  <c r="J106" i="15"/>
  <c r="H106" i="15"/>
  <c r="AD105" i="15"/>
  <c r="AB105" i="15"/>
  <c r="Z105" i="15"/>
  <c r="X105" i="15"/>
  <c r="V105" i="15"/>
  <c r="T105" i="15"/>
  <c r="R105" i="15"/>
  <c r="P105" i="15"/>
  <c r="N105" i="15"/>
  <c r="L105" i="15"/>
  <c r="J105" i="15"/>
  <c r="H105" i="15"/>
  <c r="AD104" i="15"/>
  <c r="AB104" i="15"/>
  <c r="Z104" i="15"/>
  <c r="X104" i="15"/>
  <c r="V104" i="15"/>
  <c r="T104" i="15"/>
  <c r="R104" i="15"/>
  <c r="P104" i="15"/>
  <c r="N104" i="15"/>
  <c r="L104" i="15"/>
  <c r="J104" i="15"/>
  <c r="H104" i="15"/>
  <c r="AD103" i="15"/>
  <c r="AB103" i="15"/>
  <c r="Z103" i="15"/>
  <c r="X103" i="15"/>
  <c r="V103" i="15"/>
  <c r="T103" i="15"/>
  <c r="R103" i="15"/>
  <c r="P103" i="15"/>
  <c r="N103" i="15"/>
  <c r="L103" i="15"/>
  <c r="J103" i="15"/>
  <c r="H103" i="15"/>
  <c r="AD102" i="15"/>
  <c r="AB102" i="15"/>
  <c r="Z102" i="15"/>
  <c r="X102" i="15"/>
  <c r="V102" i="15"/>
  <c r="T102" i="15"/>
  <c r="R102" i="15"/>
  <c r="P102" i="15"/>
  <c r="N102" i="15"/>
  <c r="L102" i="15"/>
  <c r="J102" i="15"/>
  <c r="H102" i="15"/>
  <c r="AD101" i="15"/>
  <c r="AB101" i="15"/>
  <c r="Z101" i="15"/>
  <c r="X101" i="15"/>
  <c r="V101" i="15"/>
  <c r="T101" i="15"/>
  <c r="R101" i="15"/>
  <c r="P101" i="15"/>
  <c r="N101" i="15"/>
  <c r="L101" i="15"/>
  <c r="J101" i="15"/>
  <c r="H101" i="15"/>
  <c r="AD100" i="15"/>
  <c r="AB100" i="15"/>
  <c r="Z100" i="15"/>
  <c r="X100" i="15"/>
  <c r="V100" i="15"/>
  <c r="T100" i="15"/>
  <c r="R100" i="15"/>
  <c r="P100" i="15"/>
  <c r="N100" i="15"/>
  <c r="L100" i="15"/>
  <c r="J100" i="15"/>
  <c r="H100" i="15"/>
  <c r="AD99" i="15"/>
  <c r="AB99" i="15"/>
  <c r="Z99" i="15"/>
  <c r="X99" i="15"/>
  <c r="V99" i="15"/>
  <c r="T99" i="15"/>
  <c r="R99" i="15"/>
  <c r="P99" i="15"/>
  <c r="N99" i="15"/>
  <c r="L99" i="15"/>
  <c r="J99" i="15"/>
  <c r="H99" i="15"/>
  <c r="AD98" i="15"/>
  <c r="AB98" i="15"/>
  <c r="Z98" i="15"/>
  <c r="X98" i="15"/>
  <c r="V98" i="15"/>
  <c r="T98" i="15"/>
  <c r="R98" i="15"/>
  <c r="P98" i="15"/>
  <c r="N98" i="15"/>
  <c r="L98" i="15"/>
  <c r="J98" i="15"/>
  <c r="H98" i="15"/>
  <c r="AD97" i="15"/>
  <c r="AB97" i="15"/>
  <c r="Z97" i="15"/>
  <c r="X97" i="15"/>
  <c r="V97" i="15"/>
  <c r="T97" i="15"/>
  <c r="R97" i="15"/>
  <c r="P97" i="15"/>
  <c r="N97" i="15"/>
  <c r="L97" i="15"/>
  <c r="J97" i="15"/>
  <c r="H97" i="15"/>
  <c r="AD95" i="15"/>
  <c r="AB95" i="15"/>
  <c r="Z95" i="15"/>
  <c r="X95" i="15"/>
  <c r="V95" i="15"/>
  <c r="T95" i="15"/>
  <c r="R95" i="15"/>
  <c r="P95" i="15"/>
  <c r="N95" i="15"/>
  <c r="L95" i="15"/>
  <c r="J95" i="15"/>
  <c r="H95" i="15"/>
  <c r="AD93" i="15"/>
  <c r="AB93" i="15"/>
  <c r="Z93" i="15"/>
  <c r="X93" i="15"/>
  <c r="V93" i="15"/>
  <c r="T93" i="15"/>
  <c r="R93" i="15"/>
  <c r="P93" i="15"/>
  <c r="N93" i="15"/>
  <c r="L93" i="15"/>
  <c r="J93" i="15"/>
  <c r="H93" i="15"/>
  <c r="AD92" i="15"/>
  <c r="AB92" i="15"/>
  <c r="Z92" i="15"/>
  <c r="X92" i="15"/>
  <c r="V92" i="15"/>
  <c r="T92" i="15"/>
  <c r="R92" i="15"/>
  <c r="P92" i="15"/>
  <c r="N92" i="15"/>
  <c r="L92" i="15"/>
  <c r="J92" i="15"/>
  <c r="H92" i="15"/>
  <c r="AD90" i="15"/>
  <c r="AB90" i="15"/>
  <c r="Z90" i="15"/>
  <c r="X90" i="15"/>
  <c r="V90" i="15"/>
  <c r="T90" i="15"/>
  <c r="R90" i="15"/>
  <c r="P90" i="15"/>
  <c r="N90" i="15"/>
  <c r="L90" i="15"/>
  <c r="J90" i="15"/>
  <c r="H90" i="15"/>
  <c r="AD89" i="15"/>
  <c r="AB89" i="15"/>
  <c r="Z89" i="15"/>
  <c r="X89" i="15"/>
  <c r="V89" i="15"/>
  <c r="T89" i="15"/>
  <c r="R89" i="15"/>
  <c r="P89" i="15"/>
  <c r="N89" i="15"/>
  <c r="L89" i="15"/>
  <c r="J89" i="15"/>
  <c r="H89" i="15"/>
  <c r="AD88" i="15"/>
  <c r="AB88" i="15"/>
  <c r="Z88" i="15"/>
  <c r="X88" i="15"/>
  <c r="V88" i="15"/>
  <c r="T88" i="15"/>
  <c r="R88" i="15"/>
  <c r="P88" i="15"/>
  <c r="N88" i="15"/>
  <c r="L88" i="15"/>
  <c r="J88" i="15"/>
  <c r="H88" i="15"/>
  <c r="AD87" i="15"/>
  <c r="AB87" i="15"/>
  <c r="Z87" i="15"/>
  <c r="X87" i="15"/>
  <c r="V87" i="15"/>
  <c r="T87" i="15"/>
  <c r="R87" i="15"/>
  <c r="P87" i="15"/>
  <c r="N87" i="15"/>
  <c r="L87" i="15"/>
  <c r="J87" i="15"/>
  <c r="H87" i="15"/>
  <c r="AD86" i="15"/>
  <c r="AB86" i="15"/>
  <c r="Z86" i="15"/>
  <c r="X86" i="15"/>
  <c r="V86" i="15"/>
  <c r="T86" i="15"/>
  <c r="R86" i="15"/>
  <c r="P86" i="15"/>
  <c r="N86" i="15"/>
  <c r="L86" i="15"/>
  <c r="J86" i="15"/>
  <c r="H86" i="15"/>
  <c r="AD85" i="15"/>
  <c r="AB85" i="15"/>
  <c r="Z85" i="15"/>
  <c r="X85" i="15"/>
  <c r="V85" i="15"/>
  <c r="T85" i="15"/>
  <c r="R85" i="15"/>
  <c r="P85" i="15"/>
  <c r="N85" i="15"/>
  <c r="L85" i="15"/>
  <c r="J85" i="15"/>
  <c r="H85" i="15"/>
  <c r="AD84" i="15"/>
  <c r="AB84" i="15"/>
  <c r="Z84" i="15"/>
  <c r="X84" i="15"/>
  <c r="V84" i="15"/>
  <c r="T84" i="15"/>
  <c r="R84" i="15"/>
  <c r="P84" i="15"/>
  <c r="N84" i="15"/>
  <c r="L84" i="15"/>
  <c r="J84" i="15"/>
  <c r="H84" i="15"/>
  <c r="AD83" i="15"/>
  <c r="AB83" i="15"/>
  <c r="Z83" i="15"/>
  <c r="X83" i="15"/>
  <c r="V83" i="15"/>
  <c r="T83" i="15"/>
  <c r="R83" i="15"/>
  <c r="P83" i="15"/>
  <c r="N83" i="15"/>
  <c r="L83" i="15"/>
  <c r="J83" i="15"/>
  <c r="H83" i="15"/>
  <c r="AD82" i="15"/>
  <c r="AB82" i="15"/>
  <c r="Z82" i="15"/>
  <c r="X82" i="15"/>
  <c r="V82" i="15"/>
  <c r="T82" i="15"/>
  <c r="R82" i="15"/>
  <c r="P82" i="15"/>
  <c r="N82" i="15"/>
  <c r="L82" i="15"/>
  <c r="J82" i="15"/>
  <c r="H82" i="15"/>
  <c r="AD81" i="15"/>
  <c r="AB81" i="15"/>
  <c r="Z81" i="15"/>
  <c r="X81" i="15"/>
  <c r="V81" i="15"/>
  <c r="T81" i="15"/>
  <c r="R81" i="15"/>
  <c r="P81" i="15"/>
  <c r="N81" i="15"/>
  <c r="L81" i="15"/>
  <c r="J81" i="15"/>
  <c r="H81" i="15"/>
  <c r="AD80" i="15"/>
  <c r="AB80" i="15"/>
  <c r="Z80" i="15"/>
  <c r="X80" i="15"/>
  <c r="V80" i="15"/>
  <c r="T80" i="15"/>
  <c r="R80" i="15"/>
  <c r="P80" i="15"/>
  <c r="N80" i="15"/>
  <c r="L80" i="15"/>
  <c r="J80" i="15"/>
  <c r="H80" i="15"/>
  <c r="AD79" i="15"/>
  <c r="AB79" i="15"/>
  <c r="Z79" i="15"/>
  <c r="X79" i="15"/>
  <c r="V79" i="15"/>
  <c r="T79" i="15"/>
  <c r="R79" i="15"/>
  <c r="P79" i="15"/>
  <c r="N79" i="15"/>
  <c r="L79" i="15"/>
  <c r="J79" i="15"/>
  <c r="H79" i="15"/>
  <c r="AD78" i="15"/>
  <c r="AB78" i="15"/>
  <c r="Z78" i="15"/>
  <c r="X78" i="15"/>
  <c r="V78" i="15"/>
  <c r="T78" i="15"/>
  <c r="R78" i="15"/>
  <c r="P78" i="15"/>
  <c r="N78" i="15"/>
  <c r="L78" i="15"/>
  <c r="J78" i="15"/>
  <c r="H78" i="15"/>
  <c r="AD77" i="15"/>
  <c r="AB77" i="15"/>
  <c r="Z77" i="15"/>
  <c r="X77" i="15"/>
  <c r="V77" i="15"/>
  <c r="T77" i="15"/>
  <c r="R77" i="15"/>
  <c r="P77" i="15"/>
  <c r="N77" i="15"/>
  <c r="L77" i="15"/>
  <c r="J77" i="15"/>
  <c r="H77" i="15"/>
  <c r="AD76" i="15"/>
  <c r="AB76" i="15"/>
  <c r="Z76" i="15"/>
  <c r="X76" i="15"/>
  <c r="V76" i="15"/>
  <c r="T76" i="15"/>
  <c r="R76" i="15"/>
  <c r="P76" i="15"/>
  <c r="N76" i="15"/>
  <c r="L76" i="15"/>
  <c r="J76" i="15"/>
  <c r="H76" i="15"/>
  <c r="AD75" i="15"/>
  <c r="AB75" i="15"/>
  <c r="Z75" i="15"/>
  <c r="X75" i="15"/>
  <c r="V75" i="15"/>
  <c r="T75" i="15"/>
  <c r="R75" i="15"/>
  <c r="P75" i="15"/>
  <c r="N75" i="15"/>
  <c r="L75" i="15"/>
  <c r="J75" i="15"/>
  <c r="H75" i="15"/>
  <c r="AD74" i="15"/>
  <c r="AB74" i="15"/>
  <c r="Z74" i="15"/>
  <c r="X74" i="15"/>
  <c r="V74" i="15"/>
  <c r="T74" i="15"/>
  <c r="R74" i="15"/>
  <c r="P74" i="15"/>
  <c r="N74" i="15"/>
  <c r="L74" i="15"/>
  <c r="J74" i="15"/>
  <c r="H74" i="15"/>
  <c r="AD72" i="15"/>
  <c r="AB72" i="15"/>
  <c r="Z72" i="15"/>
  <c r="X72" i="15"/>
  <c r="V72" i="15"/>
  <c r="T72" i="15"/>
  <c r="R72" i="15"/>
  <c r="P72" i="15"/>
  <c r="N72" i="15"/>
  <c r="L72" i="15"/>
  <c r="J72" i="15"/>
  <c r="H72" i="15"/>
  <c r="AD71" i="15"/>
  <c r="AB71" i="15"/>
  <c r="Z71" i="15"/>
  <c r="X71" i="15"/>
  <c r="V71" i="15"/>
  <c r="T71" i="15"/>
  <c r="R71" i="15"/>
  <c r="P71" i="15"/>
  <c r="N71" i="15"/>
  <c r="L71" i="15"/>
  <c r="J71" i="15"/>
  <c r="H71" i="15"/>
  <c r="AD70" i="15"/>
  <c r="AB70" i="15"/>
  <c r="Z70" i="15"/>
  <c r="X70" i="15"/>
  <c r="V70" i="15"/>
  <c r="T70" i="15"/>
  <c r="R70" i="15"/>
  <c r="P70" i="15"/>
  <c r="N70" i="15"/>
  <c r="L70" i="15"/>
  <c r="J70" i="15"/>
  <c r="H70" i="15"/>
  <c r="AD69" i="15"/>
  <c r="AB69" i="15"/>
  <c r="Z69" i="15"/>
  <c r="X69" i="15"/>
  <c r="V69" i="15"/>
  <c r="T69" i="15"/>
  <c r="R69" i="15"/>
  <c r="P69" i="15"/>
  <c r="N69" i="15"/>
  <c r="L69" i="15"/>
  <c r="J69" i="15"/>
  <c r="H69" i="15"/>
  <c r="AD68" i="15"/>
  <c r="AB68" i="15"/>
  <c r="Z68" i="15"/>
  <c r="X68" i="15"/>
  <c r="V68" i="15"/>
  <c r="T68" i="15"/>
  <c r="R68" i="15"/>
  <c r="P68" i="15"/>
  <c r="N68" i="15"/>
  <c r="L68" i="15"/>
  <c r="J68" i="15"/>
  <c r="H68" i="15"/>
  <c r="AD67" i="15"/>
  <c r="AB67" i="15"/>
  <c r="Z67" i="15"/>
  <c r="X67" i="15"/>
  <c r="V67" i="15"/>
  <c r="T67" i="15"/>
  <c r="R67" i="15"/>
  <c r="P67" i="15"/>
  <c r="N67" i="15"/>
  <c r="L67" i="15"/>
  <c r="J67" i="15"/>
  <c r="H67" i="15"/>
  <c r="AD66" i="15"/>
  <c r="AB66" i="15"/>
  <c r="Z66" i="15"/>
  <c r="X66" i="15"/>
  <c r="V66" i="15"/>
  <c r="T66" i="15"/>
  <c r="R66" i="15"/>
  <c r="P66" i="15"/>
  <c r="N66" i="15"/>
  <c r="L66" i="15"/>
  <c r="J66" i="15"/>
  <c r="H66" i="15"/>
  <c r="AD65" i="15"/>
  <c r="AB65" i="15"/>
  <c r="Z65" i="15"/>
  <c r="X65" i="15"/>
  <c r="V65" i="15"/>
  <c r="T65" i="15"/>
  <c r="R65" i="15"/>
  <c r="P65" i="15"/>
  <c r="N65" i="15"/>
  <c r="L65" i="15"/>
  <c r="J65" i="15"/>
  <c r="H65" i="15"/>
  <c r="AD64" i="15"/>
  <c r="AB64" i="15"/>
  <c r="Z64" i="15"/>
  <c r="X64" i="15"/>
  <c r="V64" i="15"/>
  <c r="T64" i="15"/>
  <c r="R64" i="15"/>
  <c r="P64" i="15"/>
  <c r="N64" i="15"/>
  <c r="L64" i="15"/>
  <c r="J64" i="15"/>
  <c r="H64" i="15"/>
  <c r="AD63" i="15"/>
  <c r="AB63" i="15"/>
  <c r="Z63" i="15"/>
  <c r="X63" i="15"/>
  <c r="V63" i="15"/>
  <c r="T63" i="15"/>
  <c r="R63" i="15"/>
  <c r="P63" i="15"/>
  <c r="N63" i="15"/>
  <c r="L63" i="15"/>
  <c r="J63" i="15"/>
  <c r="H63" i="15"/>
  <c r="AD62" i="15"/>
  <c r="AB62" i="15"/>
  <c r="Z62" i="15"/>
  <c r="X62" i="15"/>
  <c r="V62" i="15"/>
  <c r="T62" i="15"/>
  <c r="R62" i="15"/>
  <c r="P62" i="15"/>
  <c r="N62" i="15"/>
  <c r="L62" i="15"/>
  <c r="J62" i="15"/>
  <c r="H62" i="15"/>
  <c r="AD61" i="15"/>
  <c r="AB61" i="15"/>
  <c r="Z61" i="15"/>
  <c r="X61" i="15"/>
  <c r="V61" i="15"/>
  <c r="T61" i="15"/>
  <c r="R61" i="15"/>
  <c r="P61" i="15"/>
  <c r="N61" i="15"/>
  <c r="L61" i="15"/>
  <c r="J61" i="15"/>
  <c r="H61" i="15"/>
  <c r="AD60" i="15"/>
  <c r="AB60" i="15"/>
  <c r="Z60" i="15"/>
  <c r="X60" i="15"/>
  <c r="V60" i="15"/>
  <c r="T60" i="15"/>
  <c r="R60" i="15"/>
  <c r="P60" i="15"/>
  <c r="N60" i="15"/>
  <c r="L60" i="15"/>
  <c r="J60" i="15"/>
  <c r="H60" i="15"/>
  <c r="AD59" i="15"/>
  <c r="AB59" i="15"/>
  <c r="Z59" i="15"/>
  <c r="X59" i="15"/>
  <c r="V59" i="15"/>
  <c r="T59" i="15"/>
  <c r="R59" i="15"/>
  <c r="P59" i="15"/>
  <c r="N59" i="15"/>
  <c r="L59" i="15"/>
  <c r="J59" i="15"/>
  <c r="H59" i="15"/>
  <c r="AD58" i="15"/>
  <c r="AB58" i="15"/>
  <c r="Z58" i="15"/>
  <c r="X58" i="15"/>
  <c r="V58" i="15"/>
  <c r="T58" i="15"/>
  <c r="R58" i="15"/>
  <c r="P58" i="15"/>
  <c r="N58" i="15"/>
  <c r="L58" i="15"/>
  <c r="J58" i="15"/>
  <c r="H58" i="15"/>
  <c r="AD57" i="15"/>
  <c r="AB57" i="15"/>
  <c r="Z57" i="15"/>
  <c r="X57" i="15"/>
  <c r="V57" i="15"/>
  <c r="T57" i="15"/>
  <c r="R57" i="15"/>
  <c r="P57" i="15"/>
  <c r="N57" i="15"/>
  <c r="L57" i="15"/>
  <c r="J57" i="15"/>
  <c r="H57" i="15"/>
  <c r="AD56" i="15"/>
  <c r="AB56" i="15"/>
  <c r="Z56" i="15"/>
  <c r="X56" i="15"/>
  <c r="V56" i="15"/>
  <c r="T56" i="15"/>
  <c r="R56" i="15"/>
  <c r="P56" i="15"/>
  <c r="N56" i="15"/>
  <c r="L56" i="15"/>
  <c r="J56" i="15"/>
  <c r="H56" i="15"/>
  <c r="AD55" i="15"/>
  <c r="AB55" i="15"/>
  <c r="Z55" i="15"/>
  <c r="X55" i="15"/>
  <c r="V55" i="15"/>
  <c r="T55" i="15"/>
  <c r="R55" i="15"/>
  <c r="P55" i="15"/>
  <c r="N55" i="15"/>
  <c r="L55" i="15"/>
  <c r="J55" i="15"/>
  <c r="H55" i="15"/>
  <c r="AD54" i="15"/>
  <c r="AB54" i="15"/>
  <c r="Z54" i="15"/>
  <c r="X54" i="15"/>
  <c r="V54" i="15"/>
  <c r="T54" i="15"/>
  <c r="R54" i="15"/>
  <c r="P54" i="15"/>
  <c r="N54" i="15"/>
  <c r="L54" i="15"/>
  <c r="J54" i="15"/>
  <c r="H54" i="15"/>
  <c r="AD53" i="15"/>
  <c r="AB53" i="15"/>
  <c r="Z53" i="15"/>
  <c r="X53" i="15"/>
  <c r="V53" i="15"/>
  <c r="T53" i="15"/>
  <c r="R53" i="15"/>
  <c r="P53" i="15"/>
  <c r="N53" i="15"/>
  <c r="L53" i="15"/>
  <c r="J53" i="15"/>
  <c r="H53" i="15"/>
  <c r="AD52" i="15"/>
  <c r="AB52" i="15"/>
  <c r="Z52" i="15"/>
  <c r="X52" i="15"/>
  <c r="V52" i="15"/>
  <c r="T52" i="15"/>
  <c r="R52" i="15"/>
  <c r="P52" i="15"/>
  <c r="N52" i="15"/>
  <c r="L52" i="15"/>
  <c r="J52" i="15"/>
  <c r="H52" i="15"/>
  <c r="AD51" i="15"/>
  <c r="AB51" i="15"/>
  <c r="Z51" i="15"/>
  <c r="X51" i="15"/>
  <c r="V51" i="15"/>
  <c r="T51" i="15"/>
  <c r="R51" i="15"/>
  <c r="P51" i="15"/>
  <c r="N51" i="15"/>
  <c r="L51" i="15"/>
  <c r="J51" i="15"/>
  <c r="H51" i="15"/>
  <c r="AD49" i="15"/>
  <c r="AB49" i="15"/>
  <c r="Z49" i="15"/>
  <c r="X49" i="15"/>
  <c r="V49" i="15"/>
  <c r="T49" i="15"/>
  <c r="R49" i="15"/>
  <c r="P49" i="15"/>
  <c r="N49" i="15"/>
  <c r="L49" i="15"/>
  <c r="J49" i="15"/>
  <c r="H49" i="15"/>
  <c r="AD48" i="15"/>
  <c r="AB48" i="15"/>
  <c r="Z48" i="15"/>
  <c r="X48" i="15"/>
  <c r="V48" i="15"/>
  <c r="T48" i="15"/>
  <c r="R48" i="15"/>
  <c r="P48" i="15"/>
  <c r="N48" i="15"/>
  <c r="L48" i="15"/>
  <c r="J48" i="15"/>
  <c r="H48" i="15"/>
  <c r="AD47" i="15"/>
  <c r="AB47" i="15"/>
  <c r="Z47" i="15"/>
  <c r="X47" i="15"/>
  <c r="V47" i="15"/>
  <c r="T47" i="15"/>
  <c r="R47" i="15"/>
  <c r="P47" i="15"/>
  <c r="N47" i="15"/>
  <c r="L47" i="15"/>
  <c r="J47" i="15"/>
  <c r="H47" i="15"/>
  <c r="AD46" i="15"/>
  <c r="AB46" i="15"/>
  <c r="Z46" i="15"/>
  <c r="X46" i="15"/>
  <c r="V46" i="15"/>
  <c r="T46" i="15"/>
  <c r="R46" i="15"/>
  <c r="P46" i="15"/>
  <c r="N46" i="15"/>
  <c r="L46" i="15"/>
  <c r="J46" i="15"/>
  <c r="H46" i="15"/>
  <c r="AD45" i="15"/>
  <c r="AB45" i="15"/>
  <c r="Z45" i="15"/>
  <c r="X45" i="15"/>
  <c r="V45" i="15"/>
  <c r="T45" i="15"/>
  <c r="R45" i="15"/>
  <c r="P45" i="15"/>
  <c r="N45" i="15"/>
  <c r="L45" i="15"/>
  <c r="J45" i="15"/>
  <c r="H45" i="15"/>
  <c r="AD44" i="15"/>
  <c r="AB44" i="15"/>
  <c r="Z44" i="15"/>
  <c r="X44" i="15"/>
  <c r="V44" i="15"/>
  <c r="T44" i="15"/>
  <c r="R44" i="15"/>
  <c r="P44" i="15"/>
  <c r="N44" i="15"/>
  <c r="L44" i="15"/>
  <c r="J44" i="15"/>
  <c r="H44" i="15"/>
  <c r="AD43" i="15"/>
  <c r="AB43" i="15"/>
  <c r="Z43" i="15"/>
  <c r="X43" i="15"/>
  <c r="V43" i="15"/>
  <c r="T43" i="15"/>
  <c r="R43" i="15"/>
  <c r="P43" i="15"/>
  <c r="N43" i="15"/>
  <c r="L43" i="15"/>
  <c r="J43" i="15"/>
  <c r="H43" i="15"/>
  <c r="AD42" i="15"/>
  <c r="AB42" i="15"/>
  <c r="Z42" i="15"/>
  <c r="X42" i="15"/>
  <c r="V42" i="15"/>
  <c r="T42" i="15"/>
  <c r="R42" i="15"/>
  <c r="P42" i="15"/>
  <c r="N42" i="15"/>
  <c r="L42" i="15"/>
  <c r="J42" i="15"/>
  <c r="H42" i="15"/>
  <c r="AD41" i="15"/>
  <c r="AB41" i="15"/>
  <c r="Z41" i="15"/>
  <c r="X41" i="15"/>
  <c r="V41" i="15"/>
  <c r="T41" i="15"/>
  <c r="R41" i="15"/>
  <c r="P41" i="15"/>
  <c r="N41" i="15"/>
  <c r="L41" i="15"/>
  <c r="J41" i="15"/>
  <c r="H41" i="15"/>
  <c r="AD40" i="15"/>
  <c r="AB40" i="15"/>
  <c r="Z40" i="15"/>
  <c r="X40" i="15"/>
  <c r="V40" i="15"/>
  <c r="T40" i="15"/>
  <c r="R40" i="15"/>
  <c r="P40" i="15"/>
  <c r="N40" i="15"/>
  <c r="L40" i="15"/>
  <c r="J40" i="15"/>
  <c r="H40" i="15"/>
  <c r="AD39" i="15"/>
  <c r="AB39" i="15"/>
  <c r="Z39" i="15"/>
  <c r="X39" i="15"/>
  <c r="V39" i="15"/>
  <c r="T39" i="15"/>
  <c r="R39" i="15"/>
  <c r="P39" i="15"/>
  <c r="N39" i="15"/>
  <c r="L39" i="15"/>
  <c r="J39" i="15"/>
  <c r="H39" i="15"/>
  <c r="AD34" i="15"/>
  <c r="AD37" i="15" s="1"/>
  <c r="AD35" i="15"/>
  <c r="AB34" i="15"/>
  <c r="AB35" i="15"/>
  <c r="AB37" i="15"/>
  <c r="Z34" i="15"/>
  <c r="Z37" i="15" s="1"/>
  <c r="Z35" i="15"/>
  <c r="X34" i="15"/>
  <c r="X35" i="15"/>
  <c r="X37" i="15"/>
  <c r="V34" i="15"/>
  <c r="V35" i="15"/>
  <c r="V37" i="15"/>
  <c r="T34" i="15"/>
  <c r="T35" i="15"/>
  <c r="R34" i="15"/>
  <c r="R35" i="15"/>
  <c r="R37" i="15"/>
  <c r="P34" i="15"/>
  <c r="P35" i="15"/>
  <c r="P37" i="15"/>
  <c r="N34" i="15"/>
  <c r="N37" i="15" s="1"/>
  <c r="N35" i="15"/>
  <c r="L34" i="15"/>
  <c r="L35" i="15"/>
  <c r="L37" i="15"/>
  <c r="J34" i="15"/>
  <c r="J35" i="15"/>
  <c r="J37" i="15"/>
  <c r="H34" i="15"/>
  <c r="H35" i="15"/>
  <c r="H37" i="15"/>
  <c r="AD36" i="15"/>
  <c r="AB36" i="15"/>
  <c r="Z36" i="15"/>
  <c r="X36" i="15"/>
  <c r="V36" i="15"/>
  <c r="T36" i="15"/>
  <c r="R36" i="15"/>
  <c r="P36" i="15"/>
  <c r="N36" i="15"/>
  <c r="L36" i="15"/>
  <c r="J36" i="15"/>
  <c r="H36" i="15"/>
  <c r="AD33" i="15"/>
  <c r="AB33" i="15"/>
  <c r="Z33" i="15"/>
  <c r="X33" i="15"/>
  <c r="V33" i="15"/>
  <c r="T33" i="15"/>
  <c r="R33" i="15"/>
  <c r="P33" i="15"/>
  <c r="N33" i="15"/>
  <c r="L33" i="15"/>
  <c r="J33" i="15"/>
  <c r="H33" i="15"/>
  <c r="AD32" i="15"/>
  <c r="AB32" i="15"/>
  <c r="Z32" i="15"/>
  <c r="X32" i="15"/>
  <c r="V32" i="15"/>
  <c r="T32" i="15"/>
  <c r="R32" i="15"/>
  <c r="P32" i="15"/>
  <c r="N32" i="15"/>
  <c r="L32" i="15"/>
  <c r="J32" i="15"/>
  <c r="H32" i="15"/>
  <c r="AD31" i="15"/>
  <c r="AB31" i="15"/>
  <c r="Z31" i="15"/>
  <c r="X31" i="15"/>
  <c r="V31" i="15"/>
  <c r="T31" i="15"/>
  <c r="R31" i="15"/>
  <c r="P31" i="15"/>
  <c r="N31" i="15"/>
  <c r="L31" i="15"/>
  <c r="J31" i="15"/>
  <c r="H31" i="15"/>
  <c r="AD30" i="15"/>
  <c r="AB30" i="15"/>
  <c r="Z30" i="15"/>
  <c r="X30" i="15"/>
  <c r="V30" i="15"/>
  <c r="T30" i="15"/>
  <c r="R30" i="15"/>
  <c r="P30" i="15"/>
  <c r="N30" i="15"/>
  <c r="L30" i="15"/>
  <c r="J30" i="15"/>
  <c r="H30" i="15"/>
  <c r="AD29" i="15"/>
  <c r="AB29" i="15"/>
  <c r="Z29" i="15"/>
  <c r="X29" i="15"/>
  <c r="V29" i="15"/>
  <c r="T29" i="15"/>
  <c r="R29" i="15"/>
  <c r="P29" i="15"/>
  <c r="N29" i="15"/>
  <c r="L29" i="15"/>
  <c r="J29" i="15"/>
  <c r="H29" i="15"/>
  <c r="AD28" i="15"/>
  <c r="AB28" i="15"/>
  <c r="Z28" i="15"/>
  <c r="X28" i="15"/>
  <c r="V28" i="15"/>
  <c r="T28" i="15"/>
  <c r="R28" i="15"/>
  <c r="P28" i="15"/>
  <c r="N28" i="15"/>
  <c r="L28" i="15"/>
  <c r="J28" i="15"/>
  <c r="H28" i="15"/>
  <c r="AD27" i="15"/>
  <c r="AB27" i="15"/>
  <c r="Z27" i="15"/>
  <c r="X27" i="15"/>
  <c r="V27" i="15"/>
  <c r="T27" i="15"/>
  <c r="R27" i="15"/>
  <c r="P27" i="15"/>
  <c r="N27" i="15"/>
  <c r="L27" i="15"/>
  <c r="J27" i="15"/>
  <c r="H27" i="15"/>
  <c r="AD26" i="15"/>
  <c r="AB26" i="15"/>
  <c r="Z26" i="15"/>
  <c r="X26" i="15"/>
  <c r="V26" i="15"/>
  <c r="T26" i="15"/>
  <c r="R26" i="15"/>
  <c r="P26" i="15"/>
  <c r="N26" i="15"/>
  <c r="L26" i="15"/>
  <c r="J26" i="15"/>
  <c r="H26" i="15"/>
  <c r="AD25" i="15"/>
  <c r="AB25" i="15"/>
  <c r="Z25" i="15"/>
  <c r="X25" i="15"/>
  <c r="V25" i="15"/>
  <c r="T25" i="15"/>
  <c r="R25" i="15"/>
  <c r="P25" i="15"/>
  <c r="N25" i="15"/>
  <c r="L25" i="15"/>
  <c r="J25" i="15"/>
  <c r="H25" i="15"/>
  <c r="AD24" i="15"/>
  <c r="AB24" i="15"/>
  <c r="Z24" i="15"/>
  <c r="X24" i="15"/>
  <c r="V24" i="15"/>
  <c r="T24" i="15"/>
  <c r="R24" i="15"/>
  <c r="P24" i="15"/>
  <c r="N24" i="15"/>
  <c r="L24" i="15"/>
  <c r="J24" i="15"/>
  <c r="H24" i="15"/>
  <c r="AD23" i="15"/>
  <c r="AB23" i="15"/>
  <c r="Z23" i="15"/>
  <c r="X23" i="15"/>
  <c r="V23" i="15"/>
  <c r="T23" i="15"/>
  <c r="R23" i="15"/>
  <c r="P23" i="15"/>
  <c r="N23" i="15"/>
  <c r="L23" i="15"/>
  <c r="J23" i="15"/>
  <c r="H23" i="15"/>
  <c r="AD22" i="15"/>
  <c r="AB22" i="15"/>
  <c r="Z22" i="15"/>
  <c r="X22" i="15"/>
  <c r="V22" i="15"/>
  <c r="T22" i="15"/>
  <c r="R22" i="15"/>
  <c r="P22" i="15"/>
  <c r="N22" i="15"/>
  <c r="L22" i="15"/>
  <c r="J22" i="15"/>
  <c r="H22" i="15"/>
  <c r="AD21" i="15"/>
  <c r="AB21" i="15"/>
  <c r="Z21" i="15"/>
  <c r="X21" i="15"/>
  <c r="V21" i="15"/>
  <c r="T21" i="15"/>
  <c r="R21" i="15"/>
  <c r="P21" i="15"/>
  <c r="N21" i="15"/>
  <c r="L21" i="15"/>
  <c r="J21" i="15"/>
  <c r="H21" i="15"/>
  <c r="AD20" i="15"/>
  <c r="AB20" i="15"/>
  <c r="Z20" i="15"/>
  <c r="X20" i="15"/>
  <c r="V20" i="15"/>
  <c r="T20" i="15"/>
  <c r="R20" i="15"/>
  <c r="P20" i="15"/>
  <c r="N20" i="15"/>
  <c r="L20" i="15"/>
  <c r="J20" i="15"/>
  <c r="H20" i="15"/>
  <c r="AD19" i="15"/>
  <c r="AB19" i="15"/>
  <c r="Z19" i="15"/>
  <c r="X19" i="15"/>
  <c r="V19" i="15"/>
  <c r="T19" i="15"/>
  <c r="R19" i="15"/>
  <c r="P19" i="15"/>
  <c r="N19" i="15"/>
  <c r="L19" i="15"/>
  <c r="J19" i="15"/>
  <c r="H19" i="15"/>
  <c r="AD18" i="15"/>
  <c r="AB18" i="15"/>
  <c r="Z18" i="15"/>
  <c r="X18" i="15"/>
  <c r="V18" i="15"/>
  <c r="T18" i="15"/>
  <c r="R18" i="15"/>
  <c r="P18" i="15"/>
  <c r="N18" i="15"/>
  <c r="L18" i="15"/>
  <c r="J18" i="15"/>
  <c r="H18" i="15"/>
  <c r="AD17" i="15"/>
  <c r="AB17" i="15"/>
  <c r="Z17" i="15"/>
  <c r="X17" i="15"/>
  <c r="V17" i="15"/>
  <c r="T17" i="15"/>
  <c r="R17" i="15"/>
  <c r="P17" i="15"/>
  <c r="N17" i="15"/>
  <c r="L17" i="15"/>
  <c r="J17" i="15"/>
  <c r="H17" i="15"/>
  <c r="AD16" i="15"/>
  <c r="AB16" i="15"/>
  <c r="Z16" i="15"/>
  <c r="X16" i="15"/>
  <c r="V16" i="15"/>
  <c r="T16" i="15"/>
  <c r="R16" i="15"/>
  <c r="P16" i="15"/>
  <c r="N16" i="15"/>
  <c r="L16" i="15"/>
  <c r="J16" i="15"/>
  <c r="H16" i="15"/>
  <c r="AD15" i="15"/>
  <c r="AB15" i="15"/>
  <c r="Z15" i="15"/>
  <c r="X15" i="15"/>
  <c r="V15" i="15"/>
  <c r="T15" i="15"/>
  <c r="R15" i="15"/>
  <c r="P15" i="15"/>
  <c r="N15" i="15"/>
  <c r="L15" i="15"/>
  <c r="J15" i="15"/>
  <c r="H15" i="15"/>
  <c r="AD14" i="15"/>
  <c r="AB14" i="15"/>
  <c r="Z14" i="15"/>
  <c r="X14" i="15"/>
  <c r="V14" i="15"/>
  <c r="T14" i="15"/>
  <c r="R14" i="15"/>
  <c r="P14" i="15"/>
  <c r="N14" i="15"/>
  <c r="L14" i="15"/>
  <c r="J14" i="15"/>
  <c r="H14" i="15"/>
  <c r="AD13" i="15"/>
  <c r="AB13" i="15"/>
  <c r="Z13" i="15"/>
  <c r="X13" i="15"/>
  <c r="V13" i="15"/>
  <c r="T13" i="15"/>
  <c r="R13" i="15"/>
  <c r="P13" i="15"/>
  <c r="N13" i="15"/>
  <c r="L13" i="15"/>
  <c r="J13" i="15"/>
  <c r="H13" i="15"/>
  <c r="AD12" i="15"/>
  <c r="AB12" i="15"/>
  <c r="Z12" i="15"/>
  <c r="X12" i="15"/>
  <c r="V12" i="15"/>
  <c r="T12" i="15"/>
  <c r="R12" i="15"/>
  <c r="P12" i="15"/>
  <c r="N12" i="15"/>
  <c r="L12" i="15"/>
  <c r="J12" i="15"/>
  <c r="H12" i="15"/>
  <c r="AD11" i="15"/>
  <c r="AB11" i="15"/>
  <c r="Z11" i="15"/>
  <c r="X11" i="15"/>
  <c r="V11" i="15"/>
  <c r="T11" i="15"/>
  <c r="R11" i="15"/>
  <c r="P11" i="15"/>
  <c r="N11" i="15"/>
  <c r="L11" i="15"/>
  <c r="J11" i="15"/>
  <c r="H11" i="15"/>
  <c r="AD10" i="15"/>
  <c r="AB10" i="15"/>
  <c r="Z10" i="15"/>
  <c r="X10" i="15"/>
  <c r="V10" i="15"/>
  <c r="T10" i="15"/>
  <c r="R10" i="15"/>
  <c r="P10" i="15"/>
  <c r="N10" i="15"/>
  <c r="L10" i="15"/>
  <c r="J10" i="15"/>
  <c r="AD9" i="15"/>
  <c r="AB9" i="15"/>
  <c r="Z9" i="15"/>
  <c r="X9" i="15"/>
  <c r="V9" i="15"/>
  <c r="T9" i="15"/>
  <c r="R9" i="15"/>
  <c r="P9" i="15"/>
  <c r="N9" i="15"/>
  <c r="L9" i="15"/>
  <c r="J9" i="15"/>
  <c r="H9" i="15"/>
  <c r="AD8" i="15"/>
  <c r="AB8" i="15"/>
  <c r="Z8" i="15"/>
  <c r="X8" i="15"/>
  <c r="V8" i="15"/>
  <c r="T8" i="15"/>
  <c r="R8" i="15"/>
  <c r="P8" i="15"/>
  <c r="N8" i="15"/>
  <c r="L8" i="15"/>
  <c r="J8" i="15"/>
  <c r="H8" i="15"/>
  <c r="F78" i="4"/>
  <c r="E78" i="4"/>
  <c r="D78" i="4"/>
  <c r="C78" i="4"/>
  <c r="B78" i="4"/>
  <c r="F62" i="4"/>
  <c r="E62" i="4"/>
  <c r="D62" i="4"/>
  <c r="C62" i="4"/>
  <c r="B62" i="4"/>
  <c r="F57" i="4"/>
  <c r="E57" i="4"/>
  <c r="D57" i="4"/>
  <c r="C57" i="4"/>
  <c r="B57" i="4"/>
  <c r="F50" i="4"/>
  <c r="E50" i="4"/>
  <c r="D50" i="4"/>
  <c r="C50" i="4"/>
  <c r="B50" i="4"/>
  <c r="F35" i="4"/>
  <c r="E35" i="4"/>
  <c r="D35" i="4"/>
  <c r="C35" i="4"/>
  <c r="B35" i="4"/>
  <c r="F17" i="4"/>
  <c r="E17" i="4"/>
  <c r="D17" i="4"/>
  <c r="C17" i="4"/>
  <c r="B17" i="4"/>
  <c r="T37" i="15" l="1"/>
</calcChain>
</file>

<file path=xl/comments1.xml><?xml version="1.0" encoding="utf-8"?>
<comments xmlns="http://schemas.openxmlformats.org/spreadsheetml/2006/main">
  <authors>
    <author/>
  </authors>
  <commentList>
    <comment ref="A35" authorId="0">
      <text>
        <r>
          <rPr>
            <sz val="10"/>
            <rFont val="Arial"/>
            <family val="2"/>
          </rPr>
          <t>Your Body:
According to ATP-III Guidelines, HDL-C &gt; 59 mg/dL is considered a negative risk factor for CHD</t>
        </r>
      </text>
    </comment>
  </commentList>
</comments>
</file>

<file path=xl/sharedStrings.xml><?xml version="1.0" encoding="utf-8"?>
<sst xmlns="http://schemas.openxmlformats.org/spreadsheetml/2006/main" count="1414" uniqueCount="1395">
  <si>
    <t>Client Name</t>
  </si>
  <si>
    <t>Appointment Tracker</t>
  </si>
  <si>
    <t>Coach Name</t>
  </si>
  <si>
    <t>Recording link</t>
  </si>
  <si>
    <t>Coach Notes</t>
  </si>
  <si>
    <t>Client Comments</t>
  </si>
  <si>
    <t>Assessment</t>
  </si>
  <si>
    <t>Score</t>
  </si>
  <si>
    <t>Date of Assessment:</t>
  </si>
  <si>
    <t>mm/dd/yy</t>
  </si>
  <si>
    <t>mm/dd/yy</t>
  </si>
  <si>
    <t>mm/dd/yy</t>
  </si>
  <si>
    <t>mm/dd/yy</t>
  </si>
  <si>
    <t>mm/dd/yy</t>
  </si>
  <si>
    <t>Digestion - Low Stomach Acid</t>
  </si>
  <si>
    <t>Digestion - Excess Stomach Acid</t>
  </si>
  <si>
    <t>Digestion - Liver and Gallbladder</t>
  </si>
  <si>
    <t>Digestion - Small Intestine and Pancreas</t>
  </si>
  <si>
    <t>Digestion - Large Intestine</t>
  </si>
  <si>
    <t>Cardiovascular System</t>
  </si>
  <si>
    <t>Kidney and Bladder</t>
  </si>
  <si>
    <t>Immune System</t>
  </si>
  <si>
    <t>Detoxification Stress/Toxicity Assessment Results</t>
  </si>
  <si>
    <t>Date of Assessment</t>
  </si>
  <si>
    <t>Digestive</t>
  </si>
  <si>
    <t>Ears</t>
  </si>
  <si>
    <t>Head</t>
  </si>
  <si>
    <t>Heart</t>
  </si>
  <si>
    <t>Emotions</t>
  </si>
  <si>
    <t>Joints/Muscles</t>
  </si>
  <si>
    <t>Energy/Activity</t>
  </si>
  <si>
    <t>Lungs</t>
  </si>
  <si>
    <t>Eyes</t>
  </si>
  <si>
    <t>Mind</t>
  </si>
  <si>
    <t>Skin</t>
  </si>
  <si>
    <t>Mouth/Throat</t>
  </si>
  <si>
    <t>Weight</t>
  </si>
  <si>
    <t>Nose</t>
  </si>
  <si>
    <t>Other</t>
  </si>
  <si>
    <t>TOTAL Detoxification Stress/Toxicity</t>
  </si>
  <si>
    <t>Hormone and Gland Assessment</t>
  </si>
  <si>
    <t>Date of Assessment</t>
  </si>
  <si>
    <t>Adrenal – General</t>
  </si>
  <si>
    <t>Adrenal Hypofunction</t>
  </si>
  <si>
    <t>Adrenal Hyperfunction (Cortisol high)</t>
  </si>
  <si>
    <t>Blood Sugar Dysregulation</t>
  </si>
  <si>
    <t>Blood Sugar Handling - Insulin Resistance</t>
  </si>
  <si>
    <t>Blood Sugar Handling - Blood Glucose Fluctuation</t>
  </si>
  <si>
    <t>Thyroid Low (Hypo)</t>
  </si>
  <si>
    <t>Thyroid Excess (Hyper)</t>
  </si>
  <si>
    <t>Pituitary</t>
  </si>
  <si>
    <t>Male - Prostate</t>
  </si>
  <si>
    <t>Male - Hormones</t>
  </si>
  <si>
    <t>Female - Hormones</t>
  </si>
  <si>
    <t>Female - Menopausal</t>
  </si>
  <si>
    <t>Brain and Neurotransmitter Assessment</t>
  </si>
  <si>
    <t>Date of Assessment</t>
  </si>
  <si>
    <t>General Brain Function</t>
  </si>
  <si>
    <t>Serotonin</t>
  </si>
  <si>
    <t>Dopamine</t>
  </si>
  <si>
    <t>GABA</t>
  </si>
  <si>
    <t>Acetylcholine</t>
  </si>
  <si>
    <t>Nutrient Balance: General Assessment</t>
  </si>
  <si>
    <t>Date of Assessment</t>
  </si>
  <si>
    <t>Vitamin &amp; Mineral Needs</t>
  </si>
  <si>
    <t>Essential Fatty Acid Needs</t>
  </si>
  <si>
    <t>Amino Acid Needs</t>
  </si>
  <si>
    <t>Nutrient Balance: Vitamin Assessment</t>
  </si>
  <si>
    <t>Date of Assessment</t>
  </si>
  <si>
    <t>Vitamin A</t>
  </si>
  <si>
    <t>B Vitamins</t>
  </si>
  <si>
    <t>Vitamin B1 - Thiamin</t>
  </si>
  <si>
    <t>Vitamin B2 - Riboflavin</t>
  </si>
  <si>
    <t>Vitamin B3 - Niacin</t>
  </si>
  <si>
    <t>Vitamin B5 - Pantothenic acid</t>
  </si>
  <si>
    <t>Vitamin B6 - Pyridoxine</t>
  </si>
  <si>
    <t>Vitamin B7 - Biotin</t>
  </si>
  <si>
    <t>Vitamin B9 - Folic Acid</t>
  </si>
  <si>
    <t>Vitamin B12 - Cobalamin</t>
  </si>
  <si>
    <t>Vitamin C</t>
  </si>
  <si>
    <t>Vitamin D</t>
  </si>
  <si>
    <t>Vitamin E</t>
  </si>
  <si>
    <t>Vitamin K</t>
  </si>
  <si>
    <t>Nutrient Balance: Mineral Assessment</t>
  </si>
  <si>
    <t>Date of Assessment</t>
  </si>
  <si>
    <t>Calcium</t>
  </si>
  <si>
    <t>Chromium</t>
  </si>
  <si>
    <t>Copper</t>
  </si>
  <si>
    <t>Iodine</t>
  </si>
  <si>
    <t>Iron</t>
  </si>
  <si>
    <t>Magnesium</t>
  </si>
  <si>
    <t>Manganese</t>
  </si>
  <si>
    <t>Phosphorus</t>
  </si>
  <si>
    <t>Potassium</t>
  </si>
  <si>
    <t>Zinc</t>
  </si>
  <si>
    <t>Medications</t>
  </si>
  <si>
    <t>What's the medication for?</t>
  </si>
  <si>
    <t>Dose and Timing</t>
  </si>
  <si>
    <t>Date Started</t>
  </si>
  <si>
    <t>Date Stopped</t>
  </si>
  <si>
    <t>Reactions, if any (positive or negative)</t>
  </si>
  <si>
    <t>Date</t>
  </si>
  <si>
    <t>Time</t>
  </si>
  <si>
    <t>Record glucose at the following intervals after meals and exercise</t>
  </si>
  <si>
    <t>Right after</t>
  </si>
  <si>
    <t>15 min</t>
  </si>
  <si>
    <t>30 min</t>
  </si>
  <si>
    <t>45 min</t>
  </si>
  <si>
    <t>1 hour</t>
  </si>
  <si>
    <t>2 hour</t>
  </si>
  <si>
    <t>3 hour</t>
  </si>
  <si>
    <t>4 hour</t>
  </si>
  <si>
    <t>5 hour</t>
  </si>
  <si>
    <t>Energy Before</t>
  </si>
  <si>
    <t>Emotional 
State</t>
  </si>
  <si>
    <t>Pulse Before</t>
  </si>
  <si>
    <t>Glucose Prior</t>
  </si>
  <si>
    <t>Foods &amp; Beverages  or Exercise Done
(note qty &amp; details)</t>
  </si>
  <si>
    <t>Water
(oz.)</t>
  </si>
  <si>
    <t>Pulse After</t>
  </si>
  <si>
    <t>Energy After</t>
  </si>
  <si>
    <t>Bowel
Mvmt</t>
  </si>
  <si>
    <t>Digestion</t>
  </si>
  <si>
    <t>Pain (location)</t>
  </si>
  <si>
    <t>Time/
Glucose</t>
  </si>
  <si>
    <t>CATEGORIES</t>
  </si>
  <si>
    <t>LAB RANGE</t>
  </si>
  <si>
    <t>IDEAL RANGE</t>
  </si>
  <si>
    <t>Enter Results in this column</t>
  </si>
  <si>
    <t>DATE</t>
  </si>
  <si>
    <t>Enter Results in this column</t>
  </si>
  <si>
    <t>DATE</t>
  </si>
  <si>
    <t>Enter Results in this column</t>
  </si>
  <si>
    <t>DATE</t>
  </si>
  <si>
    <t>Enter Results in this column</t>
  </si>
  <si>
    <t>DATE</t>
  </si>
  <si>
    <t>Enter Results in this column</t>
  </si>
  <si>
    <t>DATE</t>
  </si>
  <si>
    <t>Enter Results in this column</t>
  </si>
  <si>
    <t>DATE</t>
  </si>
  <si>
    <t>Enter Results in this column</t>
  </si>
  <si>
    <t>DATE</t>
  </si>
  <si>
    <t>Enter Results in this column</t>
  </si>
  <si>
    <t>DATE</t>
  </si>
  <si>
    <t>Enter Results in this column</t>
  </si>
  <si>
    <t>DATE</t>
  </si>
  <si>
    <t>Enter Results in this column</t>
  </si>
  <si>
    <t>DATE</t>
  </si>
  <si>
    <t>Enter Results in this column</t>
  </si>
  <si>
    <t>DATE</t>
  </si>
  <si>
    <t>Enter Results in this column</t>
  </si>
  <si>
    <t>DATE</t>
  </si>
  <si>
    <t>Min</t>
  </si>
  <si>
    <t>Max</t>
  </si>
  <si>
    <t>Min</t>
  </si>
  <si>
    <t>Max</t>
  </si>
  <si>
    <t>Possible Interpretation</t>
  </si>
  <si>
    <t>Lab Markers</t>
  </si>
  <si>
    <t>Standard Intl Units (SI)</t>
  </si>
  <si>
    <t>Auto Convert to US #</t>
  </si>
  <si>
    <t>Standard Intl Units (SI)</t>
  </si>
  <si>
    <t>Auto Convert to US #</t>
  </si>
  <si>
    <t>Standard Intl Units (SI)</t>
  </si>
  <si>
    <t>Auto Convert to US #</t>
  </si>
  <si>
    <t>Standard Intl Units (SI)</t>
  </si>
  <si>
    <t>Auto Convert to US #</t>
  </si>
  <si>
    <t>Standard Intl Units (SI)</t>
  </si>
  <si>
    <t>Auto Convert to US #</t>
  </si>
  <si>
    <t>Standard Intl Units (SI)</t>
  </si>
  <si>
    <t>Auto Convert to US #</t>
  </si>
  <si>
    <t>Standard Intl Units (SI)</t>
  </si>
  <si>
    <t>Auto Convert to US #</t>
  </si>
  <si>
    <t>Standard Intl Units (SI)</t>
  </si>
  <si>
    <t>Auto Convert to US #</t>
  </si>
  <si>
    <t>Standard Intl Units (SI)</t>
  </si>
  <si>
    <t>Auto Convert to US #</t>
  </si>
  <si>
    <t>Standard Intl Units (SI)</t>
  </si>
  <si>
    <t>Auto Convert to US #</t>
  </si>
  <si>
    <t>Standard Intl Units (SI)</t>
  </si>
  <si>
    <t>Auto Convert to US #</t>
  </si>
  <si>
    <t>Standard Intl Units (SI)</t>
  </si>
  <si>
    <t>Auto Convert to US #</t>
  </si>
  <si>
    <t>High</t>
  </si>
  <si>
    <t>Low</t>
  </si>
  <si>
    <t>Follow-up</t>
  </si>
  <si>
    <t>Glucose, serum</t>
  </si>
  <si>
    <t>mmol/L</t>
  </si>
  <si>
    <t>Diabetes; insulin resistance; thiamin deficiency; stress; liver</t>
  </si>
  <si>
    <t>Hypoglycemia; low adrenal</t>
  </si>
  <si>
    <t>Test fasting insulin, hemoglobin A1C</t>
  </si>
  <si>
    <t>Uric acid, serum (female)</t>
  </si>
  <si>
    <t>µmol/L</t>
  </si>
  <si>
    <t>Gout; atherosclerosis; oxidative stress; rheumatoid arthritis; kidney; circulation; leaky gut syndrome</t>
  </si>
  <si>
    <t>Deficiency of molybdenum, B-12/folate and/or copper</t>
  </si>
  <si>
    <t>If high, evaluate for signs and symptoms of joint pain.  If low, check for other signs of B12 deficiency and mineral deficiency (home tests)</t>
  </si>
  <si>
    <t>Uric acid, serum (male)</t>
  </si>
  <si>
    <t>µmol/L</t>
  </si>
  <si>
    <t>Gout; atherosclerosis; oxidative stress; rheumatoid arthritis; kidney; circulation; leaky gut syndrome</t>
  </si>
  <si>
    <t>Deficiency of molybdenum, B-12/folate and/or copper</t>
  </si>
  <si>
    <t>If high, evaluate for signs and symptoms of joint pain.  If low, check for other signs of B12 deficiency and mineral deficiency (home tests)</t>
  </si>
  <si>
    <t>Blood urea nitrogen (BUN), serum</t>
  </si>
  <si>
    <t>mmol/L</t>
  </si>
  <si>
    <t>Malabsorption; kidney issues; dehydration; excessive protein intake; hyperadrenal</t>
  </si>
  <si>
    <t>Malabsorption; liver dysfunction; low protein diet</t>
  </si>
  <si>
    <t>HCl challenge, enzymes, optimize digestion</t>
  </si>
  <si>
    <t>Creatinine, serum</t>
  </si>
  <si>
    <t>µmol/L</t>
  </si>
  <si>
    <t>Urinary tract congestion/obstruction; kidneys; prostate</t>
  </si>
  <si>
    <t>Muscle wasting; malabsorption</t>
  </si>
  <si>
    <t>HCl challenge, enzymes, optimize digestion</t>
  </si>
  <si>
    <t>Estimated glomerular filtration rate (eGFR), serum</t>
  </si>
  <si>
    <t>mL/min/1.73 m^2</t>
  </si>
  <si>
    <t>-</t>
  </si>
  <si>
    <t>-</t>
  </si>
  <si>
    <t>Referral to kidney specialist</t>
  </si>
  <si>
    <t>Estimated glomerular filtration rate (eGFR) (African American), serum</t>
  </si>
  <si>
    <t>mL/min/1.73 m^2</t>
  </si>
  <si>
    <t>-</t>
  </si>
  <si>
    <t>-</t>
  </si>
  <si>
    <t>Referral to kidney specialist</t>
  </si>
  <si>
    <t>-</t>
  </si>
  <si>
    <t>See BUN &amp; Creatinine</t>
  </si>
  <si>
    <t>See BUN &amp; Creatinine</t>
  </si>
  <si>
    <t>HCl challenge, enzymes, optimize digestion</t>
  </si>
  <si>
    <t>Sodium, serum</t>
  </si>
  <si>
    <t>mmol/L</t>
  </si>
  <si>
    <t>Hyperadrenal; dehydration</t>
  </si>
  <si>
    <t>Hypoadrenal; edema; laxative use</t>
  </si>
  <si>
    <t>Check for signs of edema or dehydration, Adrenal Stress Index test, HeartMath, and other stress management skills</t>
  </si>
  <si>
    <t>Potassium, serum</t>
  </si>
  <si>
    <t>mmol/L</t>
  </si>
  <si>
    <t>Hypoadrenal; dehydration; acidosis</t>
  </si>
  <si>
    <t>Hyperadrenal; hypertension; diuretics</t>
  </si>
  <si>
    <t>Check for signs of edema or dehydration, Adrenal Stress Index test, HeartMath, and other stress management skills</t>
  </si>
  <si>
    <t>Chloride, serum</t>
  </si>
  <si>
    <t>mmol/L</t>
  </si>
  <si>
    <t>Acidosis; hyperadrenal</t>
  </si>
  <si>
    <t>Hypochlorhydria; alkalosis; hypoadrenal</t>
  </si>
  <si>
    <t>HCl challenge, pH monitoring, and appropriate diet changes, Adrenal Stress Index test, HeartMath, and other stress management skills</t>
  </si>
  <si>
    <t>Carbon dioxide, total, serum</t>
  </si>
  <si>
    <t>mmol/L</t>
  </si>
  <si>
    <t>Alkalosis; hyperadrenal; hypochlorhydria; respiratory distress</t>
  </si>
  <si>
    <t>Acidosis; thiamin (B-1) deficiency; hyperventilation</t>
  </si>
  <si>
    <t>pH monitoring and appropriate diet changes, HCl challenge</t>
  </si>
  <si>
    <t>Calcium, serum</t>
  </si>
  <si>
    <t>mmol/L</t>
  </si>
  <si>
    <t>Hypothyroid; Vitamin D excess; hypoadrenal; hyper parathyroid</t>
  </si>
  <si>
    <t>Hypochlorhydria; hypoparathyroid;deficiency of Vitamin D, essential fatty acids or calcium</t>
  </si>
  <si>
    <t>Check serum Vitamin D, HCl challenge, optimize omega 6 to 3 fat ratio per the chart and consider blood spot fatty acid test</t>
  </si>
  <si>
    <t>Phosphorus, serum</t>
  </si>
  <si>
    <t>mmol/L</t>
  </si>
  <si>
    <t>Hypoparathyroid; fracture; excess Vitamin D intake; excess dietary phosphate (soda); kidney</t>
  </si>
  <si>
    <t>Hyperparathyroid; hypochlorhydria; hyperinsulin; high carb diet; Vitamin D deficiency</t>
  </si>
  <si>
    <t>Test and adjust Vitamin D supplementation, HCl challenge, enzymes, optimize digestion</t>
  </si>
  <si>
    <t>Protein, total, serum</t>
  </si>
  <si>
    <t>g/L</t>
  </si>
  <si>
    <t>Dehydration</t>
  </si>
  <si>
    <t>Hypochlorhydria; poor digestion; GI inflammation; liver; low protein diet</t>
  </si>
  <si>
    <t>Protein intake, HCl challenge, enzymes, optimize digestion, supplement with raw protein powder (Sunwarrior, Warrior food, Vitamin Code raw protein) until digestive status is optimized</t>
  </si>
  <si>
    <t>Albumin, serum</t>
  </si>
  <si>
    <t>g/L</t>
  </si>
  <si>
    <t>Dehydration</t>
  </si>
  <si>
    <t>Hypochlorhydria; liver; oxidative stress; Vitamin C deficiency</t>
  </si>
  <si>
    <t>Rule out liver problems, check protein intake, HCl challenge, enzymes, optimize digestion, supplement with raw protein powder (Sunwarrior, Warrior food, Vitamin Code raw protein) until digestive status is optimized, anti-inflammatory diet</t>
  </si>
  <si>
    <t>Globulin, total, serum</t>
  </si>
  <si>
    <t>g/L</t>
  </si>
  <si>
    <t>Hypochlorhydria; liver; oxidative stress; metals/chemicals; autoimmune/allergy</t>
  </si>
  <si>
    <t>Poor digestion; GI inflammation; low immunity</t>
  </si>
  <si>
    <t>Rule out liver problems, check protein intake, HCl challenge, enzymes, optimize digestion, supplement with raw protein powder (Sunwarrior, Warrior food, Vitamin Code raw protein) until digestive status is optimized, anti-inflammatory diet</t>
  </si>
  <si>
    <t>A/G ratio (albumin/globulin)</t>
  </si>
  <si>
    <t>over 1</t>
  </si>
  <si>
    <t>See Globulin &amp; Albumin</t>
  </si>
  <si>
    <t>See Globulin &amp; Albumin</t>
  </si>
  <si>
    <t>Bilirubin, total, serum</t>
  </si>
  <si>
    <t>µmol/L</t>
  </si>
  <si>
    <t>Liver/gallbladder; thymus; oxidative stress; RBC hemolysis; Gilbert's syndrome</t>
  </si>
  <si>
    <t>Spleen</t>
  </si>
  <si>
    <t>Check liver</t>
  </si>
  <si>
    <t>Alkaline phosphatase, serum</t>
  </si>
  <si>
    <t>μkat/L</t>
  </si>
  <si>
    <t>Liver/gall bladder; bone loss/disease; leaky gut syndrome; shingles; Vitamin C deficiency</t>
  </si>
  <si>
    <t>Estrogen dominance; zinc and/or B-6 deficiency; malabsorption; hypothyroid/adrenal</t>
  </si>
  <si>
    <t>If &gt;120, do isoenzymes</t>
  </si>
  <si>
    <t>Lactate dehydrogenase (LDH), serum</t>
  </si>
  <si>
    <t>µkat/L</t>
  </si>
  <si>
    <t>Liver/gall bladder; heart; B12/folate deficiency; inflammation; tissue destruction; viral infection</t>
  </si>
  <si>
    <t>Hypoglycemia</t>
  </si>
  <si>
    <t>Isoenzymes if high</t>
  </si>
  <si>
    <t>Aspartate aminotransferase (AST) (SGOT), serum</t>
  </si>
  <si>
    <t>pkat/L</t>
  </si>
  <si>
    <t>Liver; heart; muscle breakdown; mono/EBV/CMV</t>
  </si>
  <si>
    <t>Vitamin B-6 deficiency; alcoholism</t>
  </si>
  <si>
    <t>If the SGOT is elevated above SGPT, look outside of liver</t>
  </si>
  <si>
    <t>Alanine aminotransferase (ALT ) (SGPT), serum</t>
  </si>
  <si>
    <t>pkat/L</t>
  </si>
  <si>
    <t>Liver/gall bladder; muscle breakdown; alcoholism</t>
  </si>
  <si>
    <t>Vitamin B-6 deficiency; early fatty liver; alcoholism</t>
  </si>
  <si>
    <t>If the SGOT is elevated above SGPT, look outside of liver</t>
  </si>
  <si>
    <t>Gamma-glutamyltransferase (GGT), serum</t>
  </si>
  <si>
    <t>IU/L</t>
  </si>
  <si>
    <t>Liver/gall bladder; pancreas (including insufficiency); excess alcohol;</t>
  </si>
  <si>
    <t>Vitamin B-6 and/or magnesium deficiency; malabsorption; hypothyroid; oral contraceptives</t>
  </si>
  <si>
    <t>If GGT is elevated above SGOT &amp; SGPT, problem is more likely in gall bladder, bile ducts &amp; pancreas</t>
  </si>
  <si>
    <t>Iron, serum</t>
  </si>
  <si>
    <t>µmol/L</t>
  </si>
  <si>
    <t>Liver; hemochromotosis; excess consumption of iron; iron conversion problem (B-12, folic acid, B-6, molybdenum); chronic viral infection</t>
  </si>
  <si>
    <t>Anemia; hypochlorhydria; internal bleeding</t>
  </si>
  <si>
    <t>Serum ferritin, look at hemoglobin, hematocrit and MCV, HCL challenge if low</t>
  </si>
  <si>
    <t>Cholesterol, total, serum</t>
  </si>
  <si>
    <t>mmol/L</t>
  </si>
  <si>
    <t>Hypothyroid; adrenal stress; fat malabsorption; insulin resistance/diabetes; fatty liver; multiple sclerosis; trans fats</t>
  </si>
  <si>
    <t>Oxidative stress; heavy metal/chemical overload; gallbladder; low fat diet; hyperthyroid; autoimmune; hyperadrenals</t>
  </si>
  <si>
    <t>VAP; VLDL; C-reactive protein; homocysteine, imaging of heart</t>
  </si>
  <si>
    <t>Triglycerides, serum</t>
  </si>
  <si>
    <t>mmol/L</t>
  </si>
  <si>
    <t>Insulin resistance/diabetes; high sugar intake; liver; fat malabsorption; alcoholism; stress; hypothyroid</t>
  </si>
  <si>
    <t>Fat malabsorption; low fat diet; hyperthyroid; autoimmune; hyper adrenals</t>
  </si>
  <si>
    <t>Low sugar diet, avoid refined foods, optimize fat digestion (enzymes)</t>
  </si>
  <si>
    <t>High-density lipoprotein (HDL) cholesterol, serum</t>
  </si>
  <si>
    <t>mmol/L</t>
  </si>
  <si>
    <t>-</t>
  </si>
  <si>
    <t>-</t>
  </si>
  <si>
    <t>Autoimmune processes; estrogen dominance</t>
  </si>
  <si>
    <t>Refined carbs; insulin resistance/diabetes; oxidative stress; heavy metal/chemical; fatty liver; hyperthyroid; sedentary lifestyle</t>
  </si>
  <si>
    <t>Rule out estrogen dominance if high.  If low, increase exercise</t>
  </si>
  <si>
    <t>Low-density lipoprotein (LDL) cholesterol, serum</t>
  </si>
  <si>
    <t>mmol/L</t>
  </si>
  <si>
    <t>Same as cholesterol</t>
  </si>
  <si>
    <t>VAP; VLDL; C-reactive protein; homocysteine, imaging of heart</t>
  </si>
  <si>
    <t>Triglycerides/HDL ratio (calc)</t>
  </si>
  <si>
    <t>-</t>
  </si>
  <si>
    <t>Increase exercise if low: burst training, weights</t>
  </si>
  <si>
    <t>THYROID MARKERS</t>
  </si>
  <si>
    <t>Thyroid stimulating hormone (TSH), serum</t>
  </si>
  <si>
    <t>mlU/L</t>
  </si>
  <si>
    <t>Hypothyroidism</t>
  </si>
  <si>
    <t>Hyperthyroid; hypopituitary; heavy metals</t>
  </si>
  <si>
    <t>Additional testing: Total T4, Free T3 and Antibodies: Thyroid Peroxidase and Antithyroglobulin if high, Thyroid Stimulating Antibodies if low</t>
  </si>
  <si>
    <t>Thyroxine, total (T4 or TT4), serum</t>
  </si>
  <si>
    <t>nmol/L</t>
  </si>
  <si>
    <t>Hyperthyroidism, thyroid replacement medication</t>
  </si>
  <si>
    <t>Hypothyroid, anterior pituitary dysfunction,  iodine or selenium deficiency, deficiency of cofactors: B1</t>
  </si>
  <si>
    <t>Replenish nutrients, test for antibodies as per TSH follow-up</t>
  </si>
  <si>
    <t>Triiodothyronine (T3) Uptake, serum</t>
  </si>
  <si>
    <t>%</t>
  </si>
  <si>
    <t>Hyperthyroidism, thyroid replacement medication</t>
  </si>
  <si>
    <t>Hypothyroid; deficiency of selenium or iodine</t>
  </si>
  <si>
    <t>Further testing as per TSH</t>
  </si>
  <si>
    <t>Free thyroxine index (FTI), serum</t>
  </si>
  <si>
    <t>Total T4 X T3 uptake</t>
  </si>
  <si>
    <t>Total T3 or TT3 (total triiodothyronine), serum</t>
  </si>
  <si>
    <t>nmol/L</t>
  </si>
  <si>
    <t>Thyroxine, free (FT4), serum</t>
  </si>
  <si>
    <t>pmol/L</t>
  </si>
  <si>
    <t>Hyperthyroid; estrogen dominance; adrenal fatigue</t>
  </si>
  <si>
    <t>Hypothyroid; iodine deficiency</t>
  </si>
  <si>
    <t>Free T3 or FT3 (triiodothyronine, free), serum</t>
  </si>
  <si>
    <t>pmol/L</t>
  </si>
  <si>
    <t>Hyperthyroid; iodine deficiency, T4 over conversion, excess testosterone</t>
  </si>
  <si>
    <t>Hypothyroid; selenium deficiency, T4 under conversion, estrogen dominance</t>
  </si>
  <si>
    <t>Test estrogen, testosterone, look for exogenous sources, i.e., birth control pills, hormone replacement therapy</t>
  </si>
  <si>
    <t>Reverse T3 (RT3 or Reverse Triiodothyronine), serum</t>
  </si>
  <si>
    <t>nmol/L</t>
  </si>
  <si>
    <t>Low Free T3 , insufficient T4 to T3 conversion</t>
  </si>
  <si>
    <t>No specific significance</t>
  </si>
  <si>
    <t>Full thyroid panel and nutritional replacement.</t>
  </si>
  <si>
    <t>Thyroxine-binding globulin (TBG), serum</t>
  </si>
  <si>
    <t>μmol/L</t>
  </si>
  <si>
    <t>Poor unbinding of thyroid hormones  and insufficient levels of free hormones - excess estrogen</t>
  </si>
  <si>
    <t>Full thyroid and hormone evaluation - birth control pills</t>
  </si>
  <si>
    <t>Thyroglobulin antibody screen (or anti-thyroglobulin), serum</t>
  </si>
  <si>
    <t>kIU/L</t>
  </si>
  <si>
    <t>Autoimmune thyroid, probably Hashimoto's</t>
  </si>
  <si>
    <t>Normal is negative</t>
  </si>
  <si>
    <t>Immune system balancing protocol, gluten and allergen free diet</t>
  </si>
  <si>
    <t>Thyroid peroxidase (TPO) antibodies, serum</t>
  </si>
  <si>
    <t>kIU/L</t>
  </si>
  <si>
    <t>Autoimmune thyroid, probably Hashimoto's</t>
  </si>
  <si>
    <t>Normal is negative</t>
  </si>
  <si>
    <t>Immune system balancing protocol, gluten and allergen free diet</t>
  </si>
  <si>
    <t>CBC MARKERS</t>
  </si>
  <si>
    <t>White blood cell (WBC) count, whole blood</t>
  </si>
  <si>
    <t>n  x 10^9 cells/L</t>
  </si>
  <si>
    <t>Acute viral or bacteria infection; stress; highly refined diets; parasites</t>
  </si>
  <si>
    <t>Chronic viral or bacterial infection; enzyme deficiency; lupus; raw food diet; deficiencies of B-6, B-12 and/or folic acid; food allergies; parasites</t>
  </si>
  <si>
    <t>Further testing to determine source of infection, nutritional deficiency</t>
  </si>
  <si>
    <t>Red blood cell (RBC) count (female), whole blood</t>
  </si>
  <si>
    <t>n x 10^12 cells/L</t>
  </si>
  <si>
    <t>Dehydration; respiratory distress; Vitamin C deficiency; polycythemia vera</t>
  </si>
  <si>
    <t>Anemia (iron, B-6, B-12 and/or folic acid); internal bleeding</t>
  </si>
  <si>
    <t>Retest in 3 months, hydrate properly if high.  If low, look at other markers and possibly  test ferritin, iron, B12 -methylmalonic acid</t>
  </si>
  <si>
    <t>Red blood cell (RBC) count (male),whole blood</t>
  </si>
  <si>
    <t>n x 10^12 cells/L</t>
  </si>
  <si>
    <t>Dehydration; respiratory distress; Vitamin C deficiency; polycythemia vera</t>
  </si>
  <si>
    <t>Anemia (iron, B-6, B-12 and/or folic acid); internal bleeding</t>
  </si>
  <si>
    <t>Retest in 3 months, hydrate properly if high.  If low, look at other markers and possibly  test ferritin, iron, B12 -methlymalonic acid</t>
  </si>
  <si>
    <t>Hemoglobin (Hb) (female), whole blood</t>
  </si>
  <si>
    <t>g/L</t>
  </si>
  <si>
    <t>Asthma/emphysema; polycythemia vera; dehydration</t>
  </si>
  <si>
    <t>Anemia; Vitamin C deficiency; digestive inflammation; internal bleeding; copper deficiency</t>
  </si>
  <si>
    <t>Look at other markers - hct, rbc, mcv and test ferritin, iron</t>
  </si>
  <si>
    <t>Hemoglobin (Hb) (male), whole blood</t>
  </si>
  <si>
    <t>g/L</t>
  </si>
  <si>
    <t>Asthma/emphysema; polycythemia vera; dehydration</t>
  </si>
  <si>
    <t>Anemia; Vitamin C deficiency; digestive inflammation; internal bleeding; copper deficiency</t>
  </si>
  <si>
    <t>Look at other markers - hct, rbc, mcv and test ferritin, iron</t>
  </si>
  <si>
    <t>Hematocrit (female), whole blood</t>
  </si>
  <si>
    <t>%</t>
  </si>
  <si>
    <t>Asthma/emphysema; polycythemia vera; dehydration; spleen; deficiency of B-6; adrenal</t>
  </si>
  <si>
    <t>Anemia; internal bleeding; digestion inflammation; thymus hypofunction; deficiencies of Vitamin C or thiamin (B-1); parasites</t>
  </si>
  <si>
    <t>Look at other markers - hct, rbc, mcv and test ferritin, iron, rule out internal bleeding</t>
  </si>
  <si>
    <t>Hematocrit (male), whole blood</t>
  </si>
  <si>
    <t>%</t>
  </si>
  <si>
    <t>Asthma/emphysema; polycythemia vera; dehydration; spleen; deficiency of B-6; adrenal</t>
  </si>
  <si>
    <t>Anemia; internal bleeding; digestion inflammation; thymus hypofunction; deficiencies of Vitamin C or thiamin (B-1); parasites</t>
  </si>
  <si>
    <t>Look at other markers - hct, rbc, mcv and test ferritin, iron, rule out internal bleeding</t>
  </si>
  <si>
    <t>Mean corpuscular volume (MCV), whole blood</t>
  </si>
  <si>
    <t>fL</t>
  </si>
  <si>
    <t>Anemia (B-12/folic acid); hypochlohydria; Vitamin C deficiency; heavy metals; parasites</t>
  </si>
  <si>
    <t>Anemia (iron/B-6); internal bleeding</t>
  </si>
  <si>
    <t>Urinary methylmalonic acid to test B-12, or supplement (sublingual, patch or shot)</t>
  </si>
  <si>
    <t>Mean corpuscular hemoglobin (MCH), whole blood</t>
  </si>
  <si>
    <t>fmol/cell</t>
  </si>
  <si>
    <t>Anemia (B-12/folic acid); hypochlohydria</t>
  </si>
  <si>
    <t>Anemia(iron/B-6); Vitamin C deficiency; internal bleeding; heavy metals body burden</t>
  </si>
  <si>
    <t>Urinary methylmalonic acid to test B-12, or supplement (sublingual, patch or shot)</t>
  </si>
  <si>
    <t>Mean corpuscular hemoglobin concentrate (MCHC), blood</t>
  </si>
  <si>
    <t>mmol/L</t>
  </si>
  <si>
    <t>Anemia (B-12/folic acid); hypochlohydria</t>
  </si>
  <si>
    <t>Anemia(iron/B-6); Vitamin C deficiency; internal bleeding; heavy metals body burden</t>
  </si>
  <si>
    <t>Urinary methylmalonic acid to test B-12, or supplement (sublingual, patch or shot)</t>
  </si>
  <si>
    <t>Red blood cell distribution width (RDW or RCDW)</t>
  </si>
  <si>
    <t>%</t>
  </si>
  <si>
    <t>Deficiencies of iron, B-12 and/or folate; thalassemia</t>
  </si>
  <si>
    <t>Blood loss anemia</t>
  </si>
  <si>
    <t>Urinary methylmalonic acid to test B-12, or supplement (sublingual, patch or shot)</t>
  </si>
  <si>
    <t>Platelet count (thrombocytes), whole blood</t>
  </si>
  <si>
    <t>n  x 10^9/L</t>
  </si>
  <si>
    <t>Atherosclerosis</t>
  </si>
  <si>
    <t>Heavy metals, free radicals</t>
  </si>
  <si>
    <t>Vitamin E and EFAs to thin blood if high, test for metals and improve antioxidants if low</t>
  </si>
  <si>
    <t>Neutrophils, whole blood, number fraction</t>
  </si>
  <si>
    <t>%</t>
  </si>
  <si>
    <t>Bacterial</t>
  </si>
  <si>
    <t>Viral issue</t>
  </si>
  <si>
    <t>Find root cause of inflammation/infection</t>
  </si>
  <si>
    <t>Lymphocytes, whole blood, number fraction</t>
  </si>
  <si>
    <t>%</t>
  </si>
  <si>
    <t>viral issue</t>
  </si>
  <si>
    <t>bacterial</t>
  </si>
  <si>
    <t>Find root cause of inflammation/infection</t>
  </si>
  <si>
    <t>Monocytes, whole blood, number fraction</t>
  </si>
  <si>
    <t>%</t>
  </si>
  <si>
    <t>Acute and healing and recovery stages, parasites, liver dysfunction, prostate</t>
  </si>
  <si>
    <t>n/a</t>
  </si>
  <si>
    <t>Find root cause of inflammation/infection</t>
  </si>
  <si>
    <t>Eosinophils, whole blood, number fraction</t>
  </si>
  <si>
    <t>%</t>
  </si>
  <si>
    <t>Allergy, parasites</t>
  </si>
  <si>
    <t>n/a</t>
  </si>
  <si>
    <t>Find root cause of inflammation/infection</t>
  </si>
  <si>
    <t>Basophils, whole blood, number fraction</t>
  </si>
  <si>
    <t>%</t>
  </si>
  <si>
    <t>Inflammation, parasites</t>
  </si>
  <si>
    <t>n/a</t>
  </si>
  <si>
    <t>Find root cause of inflammation/infection</t>
  </si>
  <si>
    <t>Neutrophils (absolute), whole blood</t>
  </si>
  <si>
    <t>n  x 10^9/L</t>
  </si>
  <si>
    <t>Same as above</t>
  </si>
  <si>
    <t>Same as above</t>
  </si>
  <si>
    <t>Same as above</t>
  </si>
  <si>
    <t>Lymphocytes (absolute), whole blood</t>
  </si>
  <si>
    <t>n x 10^9/L</t>
  </si>
  <si>
    <t>Same as above</t>
  </si>
  <si>
    <t>Same as above</t>
  </si>
  <si>
    <t>Same as above</t>
  </si>
  <si>
    <t>Monocytes (absolute), whole blood</t>
  </si>
  <si>
    <t>n x 10^9/L</t>
  </si>
  <si>
    <t>Same as above</t>
  </si>
  <si>
    <t>Same as above</t>
  </si>
  <si>
    <t>Same as above</t>
  </si>
  <si>
    <t>Eosinophils (absolute), whole blood</t>
  </si>
  <si>
    <t>n  x 10^9/L</t>
  </si>
  <si>
    <t>Same as above</t>
  </si>
  <si>
    <t>Same as above</t>
  </si>
  <si>
    <t>Same as above</t>
  </si>
  <si>
    <t>Basophils (absolute), whole blood</t>
  </si>
  <si>
    <t>n  x 10^9/L</t>
  </si>
  <si>
    <t>Same as above</t>
  </si>
  <si>
    <t>Same as above</t>
  </si>
  <si>
    <t>Same as above</t>
  </si>
  <si>
    <t>ADDITIONAL MARKERS</t>
  </si>
  <si>
    <t>Homocysteine (female), plasma</t>
  </si>
  <si>
    <t>µmol/L</t>
  </si>
  <si>
    <t>Cardio vascular risk</t>
  </si>
  <si>
    <t>n/a</t>
  </si>
  <si>
    <t>Further lipid testing, VAP, CRP</t>
  </si>
  <si>
    <t>Homocysteine (male), plasma</t>
  </si>
  <si>
    <t>µmol/L</t>
  </si>
  <si>
    <t>Cardio vascular risk</t>
  </si>
  <si>
    <t>n/a</t>
  </si>
  <si>
    <t>Further lipid testing, VAP, CRP</t>
  </si>
  <si>
    <t>Erythrocyte sedimentation rate (ESR), plasma</t>
  </si>
  <si>
    <t>mm/hr</t>
  </si>
  <si>
    <t>Inflammation</t>
  </si>
  <si>
    <t>n/a</t>
  </si>
  <si>
    <t>Find source of inflammation</t>
  </si>
  <si>
    <t>hs-CRP (high-sensitivity C-reactive protein), serum</t>
  </si>
  <si>
    <t>g/L</t>
  </si>
  <si>
    <t>Inflammation, vascular inflammation, atherosclerosis</t>
  </si>
  <si>
    <t>n/a</t>
  </si>
  <si>
    <t>Find source of inflammation</t>
  </si>
  <si>
    <t>Apolipoprotein A-1, serum</t>
  </si>
  <si>
    <t>g/L</t>
  </si>
  <si>
    <t>Lipid disorder</t>
  </si>
  <si>
    <t>n/a</t>
  </si>
  <si>
    <t>Further lipid testing, VAP, CRP</t>
  </si>
  <si>
    <t>Apolipoprotein B, serum</t>
  </si>
  <si>
    <t>g/L</t>
  </si>
  <si>
    <t>Lipid disorder</t>
  </si>
  <si>
    <t>n/a</t>
  </si>
  <si>
    <t>Further lipid testing, VAP, CRP</t>
  </si>
  <si>
    <t>Reticulocytes count (female), whole blood</t>
  </si>
  <si>
    <t>%</t>
  </si>
  <si>
    <t>Hemolytic anemia (can be a sign of serious disease!)</t>
  </si>
  <si>
    <t>Chronic anemia (deficiencies of B-6, B-12, folate and/or iron); hypoadrenal</t>
  </si>
  <si>
    <t>Medical evaluation if high</t>
  </si>
  <si>
    <t>Reticulocytes count (male), whole blood</t>
  </si>
  <si>
    <t>%</t>
  </si>
  <si>
    <t>Hemolytic anemia (can be a sign of serious disease!)</t>
  </si>
  <si>
    <t>Medical evaluation if high</t>
  </si>
  <si>
    <t>Hemoglobin A1C (glycated hemoglobin), whole blood</t>
  </si>
  <si>
    <t>%</t>
  </si>
  <si>
    <t>Diabetes/insulin resistance</t>
  </si>
  <si>
    <t>Hypoglycemia</t>
  </si>
  <si>
    <t>Low carb diet and retest</t>
  </si>
  <si>
    <t>Insulin, fasting, serum</t>
  </si>
  <si>
    <t>pmol/L</t>
  </si>
  <si>
    <t>Nothing indicated by too low hyperinsulinemia, diabetes, metabolic syndrome</t>
  </si>
  <si>
    <t>Nothing indicated by too low</t>
  </si>
  <si>
    <t>Iron (transferrin) saturation (calc), female, serum</t>
  </si>
  <si>
    <t>iron serum/TIBC %</t>
  </si>
  <si>
    <t>Hemochromotosis; internal bleeding; deficiencies of B-6, B-12, folate and/or protein</t>
  </si>
  <si>
    <t>Iron deficiency</t>
  </si>
  <si>
    <t>Supplement as appropriate</t>
  </si>
  <si>
    <t>Iron (transferrin) saturation (calc), male, serum</t>
  </si>
  <si>
    <t>iron serum/TIBC %</t>
  </si>
  <si>
    <t>Hemochromotosis; internal bleeding; deficiencies of B-6, B-12, folate and/or protein</t>
  </si>
  <si>
    <t>Iron deficiency</t>
  </si>
  <si>
    <t>Supplement as appropriate</t>
  </si>
  <si>
    <t>Total iron binding capacity (TIBC), serum</t>
  </si>
  <si>
    <t>µmol/L</t>
  </si>
  <si>
    <t>Anemia; internal bleeding</t>
  </si>
  <si>
    <t>Hemochromotosis; internal bleeding; low protein</t>
  </si>
  <si>
    <t>Medical evaluation to rule out serious disease</t>
  </si>
  <si>
    <t>Transferrin, serum</t>
  </si>
  <si>
    <t>g/L</t>
  </si>
  <si>
    <t>Ferritin (female), serum</t>
  </si>
  <si>
    <t>µg/L</t>
  </si>
  <si>
    <t>Hemochromotosis; excess consumption of iron; inflammation; liver; oxidative stress</t>
  </si>
  <si>
    <t>Anemia</t>
  </si>
  <si>
    <t>If high, reduce iron intake , donate blood, evaluation for hemochromatosis</t>
  </si>
  <si>
    <t>Ferritin (male), serum</t>
  </si>
  <si>
    <t>µg/L</t>
  </si>
  <si>
    <t>Hemochromotosis; excess consumption of iron; inflammation; liver; oxidative stress</t>
  </si>
  <si>
    <t>Anemia</t>
  </si>
  <si>
    <t>If high, reduce iron intake , donate blood, evaluation for hemochromatosis</t>
  </si>
  <si>
    <t>Magnesium, serum</t>
  </si>
  <si>
    <t>mmol/L</t>
  </si>
  <si>
    <t>Kidney; hypothyroid</t>
  </si>
  <si>
    <t>Muscle spasm; epilepsy; hyperadrenal; malabsorption</t>
  </si>
  <si>
    <t>Food, supplementation</t>
  </si>
  <si>
    <t>VITAMINS</t>
  </si>
  <si>
    <t>Vitamin D, 25-Hydroxyvitamin D, serum</t>
  </si>
  <si>
    <t>nmol/L</t>
  </si>
  <si>
    <t>Excess Vitamin D intake, kidney stress</t>
  </si>
  <si>
    <t>Insufficient Vitamin D intake, insufficient sunlight, kidney stress</t>
  </si>
  <si>
    <t>Vitamin B12, serum</t>
  </si>
  <si>
    <t>pmol/L</t>
  </si>
  <si>
    <t>Excessive Vitamin B12 intake</t>
  </si>
  <si>
    <t>Insufficient Vitamin B12 intake, insufficient stomach acid, intrinsic factor antibodies,</t>
  </si>
  <si>
    <t>Folate, serum</t>
  </si>
  <si>
    <t>nmol/L</t>
  </si>
  <si>
    <t>-</t>
  </si>
  <si>
    <t>-</t>
  </si>
  <si>
    <t>Excess intake</t>
  </si>
  <si>
    <t>Dietary deficiency</t>
  </si>
  <si>
    <t>FATTY ACIDS - Blood Spot</t>
  </si>
  <si>
    <t>Alpha-linolenic acid (ALA)</t>
  </si>
  <si>
    <t>%</t>
  </si>
  <si>
    <t>Excess dietary consumption, low dietary consumption, decreased co-factors - B vitamins, Vitamin C, magnesium, zinc, copper</t>
  </si>
  <si>
    <t>Low dietary consumption,</t>
  </si>
  <si>
    <t>Eicosapentaenoic acid (EPA)</t>
  </si>
  <si>
    <t>%</t>
  </si>
  <si>
    <t>Excess dietary consumption</t>
  </si>
  <si>
    <t>Low dietary consumption, decreased co-factors - B vitamins, Vitamin C, magnesium, zinc, copper</t>
  </si>
  <si>
    <t>Docosahexaenoic acid (DHA)</t>
  </si>
  <si>
    <t>%</t>
  </si>
  <si>
    <t>Excess dietary consumption of fish or fish oils</t>
  </si>
  <si>
    <t>Low dietary consumption, decreased co-factors - B vitamins, Vitamin C, magnesium, zinc, copper</t>
  </si>
  <si>
    <t>Linoleic acid (LA)</t>
  </si>
  <si>
    <t>%</t>
  </si>
  <si>
    <t>Excess consumption, low cofactors for conversion to GLA due to low B vitamins, magnesium, vitamin C, copper, zinc</t>
  </si>
  <si>
    <t>Insufficient dietary consumption</t>
  </si>
  <si>
    <t>Gamma linolenic acid (GLA)</t>
  </si>
  <si>
    <t>%</t>
  </si>
  <si>
    <t>Dietary, supplementation excess</t>
  </si>
  <si>
    <t>If ALA is high, poor conversion of ALA due to low cofactors - B vitamins, zinc, copper, magnesium.  If ALA normal or low, it's probably due to dietary deficiency</t>
  </si>
  <si>
    <t>Dihomogamma linolenic acid (DLGA)</t>
  </si>
  <si>
    <t>%</t>
  </si>
  <si>
    <t>Poor conversion of DLGA to prostaglandins and thromboxanes</t>
  </si>
  <si>
    <t>Arachidonic acid (AA)</t>
  </si>
  <si>
    <t>%</t>
  </si>
  <si>
    <t>Increased inflammatory risk</t>
  </si>
  <si>
    <t>Low inflammatory risk</t>
  </si>
  <si>
    <t>Total C:18 trans fatty acids</t>
  </si>
  <si>
    <t>%</t>
  </si>
  <si>
    <t>Increased health risk, especially inflammatory disorders</t>
  </si>
  <si>
    <t>Normal</t>
  </si>
  <si>
    <t>LA/GLA ratio(desaturation efficiency)</t>
  </si>
  <si>
    <t>%</t>
  </si>
  <si>
    <t>Deficiency of co-factors that convert LA to GLA, i.e., mg, zinc, Vitamin C, B vitamins</t>
  </si>
  <si>
    <t>Excess GLA intake, usually through supplementation</t>
  </si>
  <si>
    <t>AA/EPA ratio(eicosanoid series 2/3)</t>
  </si>
  <si>
    <t>%</t>
  </si>
  <si>
    <t>Risk of bleeding disorder, hemorrhagic stroke</t>
  </si>
  <si>
    <t>Inflammation, high risk of inflammatory disease</t>
  </si>
  <si>
    <t>EPA/DLGA ratio (eicosanoid series 3/1)</t>
  </si>
  <si>
    <t>%</t>
  </si>
  <si>
    <t>Decreased inflammatory risk</t>
  </si>
  <si>
    <t>Increased inflammatory risk</t>
  </si>
  <si>
    <t>Index of omega-3 fatty acids (EPA+DHA %)</t>
  </si>
  <si>
    <t>%</t>
  </si>
  <si>
    <t>-</t>
  </si>
  <si>
    <t>-</t>
  </si>
  <si>
    <t>Overconsumption of fish oils or dietary omega 3</t>
  </si>
  <si>
    <t>Low omega 3 intake</t>
  </si>
  <si>
    <t>HORMONES</t>
  </si>
  <si>
    <t>Cortisol, serum</t>
  </si>
  <si>
    <t>nmol/L</t>
  </si>
  <si>
    <t>Excess stress</t>
  </si>
  <si>
    <t>Adrenal burnout</t>
  </si>
  <si>
    <t>Progesterone, serum</t>
  </si>
  <si>
    <t>nmol/L</t>
  </si>
  <si>
    <t>Excess supplementation</t>
  </si>
  <si>
    <t>Estradiol (E2), serum</t>
  </si>
  <si>
    <t>pmol/L</t>
  </si>
  <si>
    <t>Sex hormone-binding globulin (SHBG), serum</t>
  </si>
  <si>
    <t>nmol/L</t>
  </si>
  <si>
    <t>Testosterone, serum</t>
  </si>
  <si>
    <t>nmol/L</t>
  </si>
  <si>
    <t>Free testosterone, serum</t>
  </si>
  <si>
    <t>pmol/L</t>
  </si>
  <si>
    <t>Dehydroepiandrosterone sulfate (DHEA-S),serum</t>
  </si>
  <si>
    <t>μmol/L</t>
  </si>
  <si>
    <t>Adrenal stress, pcos</t>
  </si>
  <si>
    <t>Adrenal burnout</t>
  </si>
  <si>
    <t>Luteinizing hormone (LH), serum</t>
  </si>
  <si>
    <t>IU/L</t>
  </si>
  <si>
    <t>Menopause, perimenopause</t>
  </si>
  <si>
    <t>Follicle-stimulating hormone (FSH), serum</t>
  </si>
  <si>
    <t>IU/L</t>
  </si>
  <si>
    <t>Menopause, perimenopause</t>
  </si>
  <si>
    <t>Aldosterone, serum</t>
  </si>
  <si>
    <t>pmol/L</t>
  </si>
  <si>
    <t>Adrenocorticotropic hormone (ACTH), serum</t>
  </si>
  <si>
    <t>pmol/L</t>
  </si>
  <si>
    <t>IMMUNE MARKERS</t>
  </si>
  <si>
    <t>Lyme IgG/IgM antibodies, serum</t>
  </si>
  <si>
    <t>a negative test is normal</t>
  </si>
  <si>
    <t>Lyme's disease antibodies</t>
  </si>
  <si>
    <t>Normal</t>
  </si>
  <si>
    <t>Lyme IgG p41 band antibodies, serum</t>
  </si>
  <si>
    <t>a negative test is normal</t>
  </si>
  <si>
    <t>Lyme's disease antibodies</t>
  </si>
  <si>
    <t>Normal</t>
  </si>
  <si>
    <t>Candida IgG antibody, serum</t>
  </si>
  <si>
    <t>U/mL</t>
  </si>
  <si>
    <t>Candida overgrowth</t>
  </si>
  <si>
    <t>Normal</t>
  </si>
  <si>
    <t>Candida IgM antibody, serum</t>
  </si>
  <si>
    <t>U/mL</t>
  </si>
  <si>
    <t>Candida overgrowth</t>
  </si>
  <si>
    <t>Normal</t>
  </si>
  <si>
    <t>Insulin-like growth factor 1 (IGF -1), serum</t>
  </si>
  <si>
    <t>μg/L</t>
  </si>
  <si>
    <t>Can be suggestive of low growth hormone</t>
  </si>
  <si>
    <t>Possible tumor or growth, pituitary tumor</t>
  </si>
  <si>
    <t>Anti-nuclear antibody (ANA), serum</t>
  </si>
  <si>
    <t>negative is normal</t>
  </si>
  <si>
    <t>Autoimmune, possibly lupus</t>
  </si>
  <si>
    <t>Normal</t>
  </si>
  <si>
    <t>Carbohydrate antigen (CA 19-9), serum</t>
  </si>
  <si>
    <t>kU/L</t>
  </si>
  <si>
    <t>Autoimmune disease</t>
  </si>
  <si>
    <t>Normal</t>
  </si>
  <si>
    <t>Carcinoembryonic antigen (CEA), serum</t>
  </si>
  <si>
    <t>mcg/L</t>
  </si>
  <si>
    <t>Cancer marker</t>
  </si>
  <si>
    <t>Normal</t>
  </si>
  <si>
    <t>Sedimentation rate, whole blood</t>
  </si>
  <si>
    <t>mm/h</t>
  </si>
  <si>
    <t>Inflammation</t>
  </si>
  <si>
    <t>Normal</t>
  </si>
  <si>
    <t>Creatine kinase (CK), total, serum</t>
  </si>
  <si>
    <t>mckat/L</t>
  </si>
  <si>
    <t>Damage to muscle or heart, some forms of muscular dystrophy if very high</t>
  </si>
  <si>
    <t>Normal</t>
  </si>
  <si>
    <t>Intrinsic factor antibody (IFA), serum</t>
  </si>
  <si>
    <t>a negative test is normal</t>
  </si>
  <si>
    <t>Autoimmune disorder</t>
  </si>
  <si>
    <t>Normal</t>
  </si>
  <si>
    <t>INTESTINAL PERMEABILITY</t>
  </si>
  <si>
    <t>Actomyosin IgA, serum</t>
  </si>
  <si>
    <t>negative is normal</t>
  </si>
  <si>
    <t>Intestinal barrier dysfunction, either via bacterial infiltration or by an autoimmune mechanism</t>
  </si>
  <si>
    <t>Leaky gut repair protocol</t>
  </si>
  <si>
    <t>Occludin/Zonulin IgG, serum</t>
  </si>
  <si>
    <t>negative is normal</t>
  </si>
  <si>
    <t>Occludin/Zonulin IgA, serum</t>
  </si>
  <si>
    <t>negative is normal</t>
  </si>
  <si>
    <t>Occludin/Zonulin IgM, serum</t>
  </si>
  <si>
    <t>negative is normal</t>
  </si>
  <si>
    <t>Lipopolysaccharides (LPS) IgG, serum</t>
  </si>
  <si>
    <t>negative is normal</t>
  </si>
  <si>
    <t>Lipopolysaccharides (LPS) IgA, serum</t>
  </si>
  <si>
    <t>negative is normal</t>
  </si>
  <si>
    <t>Lipopolysaccharides (LPS) IgM, serum</t>
  </si>
  <si>
    <t>negative is normal</t>
  </si>
  <si>
    <t>ADRENAL STRESS INDEX</t>
  </si>
  <si>
    <t>Cortisol 6-8 AM, saliva</t>
  </si>
  <si>
    <t>nmol/L</t>
  </si>
  <si>
    <t>Adrenal Stress</t>
  </si>
  <si>
    <t>Adrenal Fatigue</t>
  </si>
  <si>
    <t>Cortisol 11AM - 1PM, saliva</t>
  </si>
  <si>
    <t>nmol/L</t>
  </si>
  <si>
    <t>Adrenal Stress</t>
  </si>
  <si>
    <t>Adrenal Fatigue</t>
  </si>
  <si>
    <t>Cortisol 4-5 PM, saliva</t>
  </si>
  <si>
    <t>nmol/L</t>
  </si>
  <si>
    <t>Adrenal Stress</t>
  </si>
  <si>
    <t>Adrenal Fatigue</t>
  </si>
  <si>
    <t>Cortisol 10PM -midnight, saliva</t>
  </si>
  <si>
    <t>nmol/L</t>
  </si>
  <si>
    <t>Adrenal Stress</t>
  </si>
  <si>
    <t>Adrenal Fatigue</t>
  </si>
  <si>
    <t>Cortisol middle of night 1, saliva</t>
  </si>
  <si>
    <t>nmol/L</t>
  </si>
  <si>
    <t>Adrenal Stress</t>
  </si>
  <si>
    <t>Adrenal Fatigue</t>
  </si>
  <si>
    <t>Cortisol middle of night 2, saliva</t>
  </si>
  <si>
    <t>nmol/L</t>
  </si>
  <si>
    <t>Adrenal Stress</t>
  </si>
  <si>
    <t>Adrenal Fatigue</t>
  </si>
  <si>
    <t>Dehydroepiandrosterone free fraction (DHEA + DHEA-S), saliva</t>
  </si>
  <si>
    <t>nmol/L</t>
  </si>
  <si>
    <t>Underconversion to metabolites</t>
  </si>
  <si>
    <t>Adrenal Fatigue</t>
  </si>
  <si>
    <t>17-Hydroxyprogesterone, saliva</t>
  </si>
  <si>
    <t>pg/mL</t>
  </si>
  <si>
    <t>Underconversion, deficiency of cofactors</t>
  </si>
  <si>
    <t>Chronic Stress</t>
  </si>
  <si>
    <t>Total salivary SIgA, saliva</t>
  </si>
  <si>
    <t>μg/mL</t>
  </si>
  <si>
    <t>Chronic adrenal hyperactivity followed by fatigue</t>
  </si>
  <si>
    <t>CATEGORIES</t>
  </si>
  <si>
    <t>Units</t>
  </si>
  <si>
    <t>LAB RANGE</t>
  </si>
  <si>
    <t>IDEAL RANGE</t>
  </si>
  <si>
    <t>DATE</t>
  </si>
  <si>
    <t>DATE</t>
  </si>
  <si>
    <t>DATE</t>
  </si>
  <si>
    <t>DATE</t>
  </si>
  <si>
    <t>DATE</t>
  </si>
  <si>
    <t>DATE</t>
  </si>
  <si>
    <t>DATE</t>
  </si>
  <si>
    <t>DATE</t>
  </si>
  <si>
    <t>DATE</t>
  </si>
  <si>
    <t>DATE</t>
  </si>
  <si>
    <t>DATE</t>
  </si>
  <si>
    <t>DATE</t>
  </si>
  <si>
    <t>Min</t>
  </si>
  <si>
    <t>Max</t>
  </si>
  <si>
    <t>Min</t>
  </si>
  <si>
    <t>Max</t>
  </si>
  <si>
    <t>Possible Interpretation</t>
  </si>
  <si>
    <t>Lab Markers</t>
  </si>
  <si>
    <t>Results</t>
  </si>
  <si>
    <t>Results</t>
  </si>
  <si>
    <t>Results</t>
  </si>
  <si>
    <t>Results</t>
  </si>
  <si>
    <t>Results</t>
  </si>
  <si>
    <t>Results</t>
  </si>
  <si>
    <t>Results</t>
  </si>
  <si>
    <t>Results</t>
  </si>
  <si>
    <t>Results</t>
  </si>
  <si>
    <t>Results</t>
  </si>
  <si>
    <t>Results</t>
  </si>
  <si>
    <t>Results</t>
  </si>
  <si>
    <t>High</t>
  </si>
  <si>
    <t>Low</t>
  </si>
  <si>
    <t>Follow-up</t>
  </si>
  <si>
    <t>Glucose, serum</t>
  </si>
  <si>
    <t>mg/dL</t>
  </si>
  <si>
    <t>Hypoglycemia; low adrenal</t>
  </si>
  <si>
    <t>Test fasting insulin, hemoglobin A1C</t>
  </si>
  <si>
    <t>Uric acid, serum (female)</t>
  </si>
  <si>
    <t>mg/dL</t>
  </si>
  <si>
    <t>Gout; atherosclerosis; oxidative stress; rheumatoid arthritis; kidney; circulation; leaky gut syndrome</t>
  </si>
  <si>
    <t>Deficiency of molybdenum, B-12/folate and/or copper</t>
  </si>
  <si>
    <t>If high, evaluate for signs and symptoms of joint pain.  If low, check for other signs of B12 deficiency and mineral deficiency (home tests)</t>
  </si>
  <si>
    <t>Uric acid, serum (male)</t>
  </si>
  <si>
    <t>mg/dL</t>
  </si>
  <si>
    <t>Gout; atherosclerosis; oxidative stress; rheumatoid arthritis; kidney; circulation; leaky gut syndrome</t>
  </si>
  <si>
    <t>Deficiency of molybdenum, B-12/folate and/or copper</t>
  </si>
  <si>
    <t>If high, evaluate for signs and symptoms of joint pain.  If low, check for other signs of B12 deficiency and mineral deficiency (home tests)</t>
  </si>
  <si>
    <t>Blood urea nitrogen (BUN), serum</t>
  </si>
  <si>
    <t>mg/dL</t>
  </si>
  <si>
    <t>Malabsorption; kidney issues; dehydration; excessive protein intake; hyperadrenal</t>
  </si>
  <si>
    <t>Malabsorption; liver dysfunction; low protein diet</t>
  </si>
  <si>
    <t>HCl challenge, enzymes, optimize digestion</t>
  </si>
  <si>
    <t>Creatinine, serum</t>
  </si>
  <si>
    <t>mg/dL</t>
  </si>
  <si>
    <t>Urinary tract congestion/obstruction; kidneys; prostate</t>
  </si>
  <si>
    <t>Muscle wasting; malabsorption</t>
  </si>
  <si>
    <t>HCl challenge, enzymes, optimize digestion</t>
  </si>
  <si>
    <t>Estimated glomerular filtration rate (eGFR), serum</t>
  </si>
  <si>
    <t>mL/min/1.73 m^2</t>
  </si>
  <si>
    <t>-</t>
  </si>
  <si>
    <t>-</t>
  </si>
  <si>
    <t>referral to kidney specialist</t>
  </si>
  <si>
    <t>Estimated glomerular filtration rate (eGFR) (African American), serum</t>
  </si>
  <si>
    <t>mL/min/1.73 m^2</t>
  </si>
  <si>
    <t>-</t>
  </si>
  <si>
    <t>-</t>
  </si>
  <si>
    <t>referral to kidney specialist</t>
  </si>
  <si>
    <t>BUN/Creatinine Ratio</t>
  </si>
  <si>
    <t>-</t>
  </si>
  <si>
    <t>See BUN &amp; Creatinine</t>
  </si>
  <si>
    <t>See BUN &amp; Creatinine</t>
  </si>
  <si>
    <t>HCl challenge, enzymes, optimize digestion</t>
  </si>
  <si>
    <t>Sodium, serum</t>
  </si>
  <si>
    <t>mEq/L</t>
  </si>
  <si>
    <t>Hyperadrenal; dehydration</t>
  </si>
  <si>
    <t>Hypoadrenal; edema; laxative use</t>
  </si>
  <si>
    <t>check for signs of edema or dehydration, Adrenal Stress Index Test, HeartMath and other stress management skills</t>
  </si>
  <si>
    <t>Potassium, serum</t>
  </si>
  <si>
    <t>mEq/L</t>
  </si>
  <si>
    <t>Hypoadrenal; dehydration; acidosis</t>
  </si>
  <si>
    <t>Hyperadrenal; hypertension; diuretics</t>
  </si>
  <si>
    <t>Check for signs of edema or dehydration, Adrenal Stress Index Test, HeartMath and other stress management skills</t>
  </si>
  <si>
    <t>Chloride, serum, plasma</t>
  </si>
  <si>
    <t>mEq/L</t>
  </si>
  <si>
    <t>Acidosis; hyperadrenal</t>
  </si>
  <si>
    <t>Hypochlorhydria; alkalosis; hypoadrenal</t>
  </si>
  <si>
    <t>HCl challenge, ph monitoring and appropriate diet changes, Adrenal Stress Index Test, HeartMath and other stress management skills</t>
  </si>
  <si>
    <t>Carbon dioxide, total, serum</t>
  </si>
  <si>
    <t>mEq/L</t>
  </si>
  <si>
    <t>Alkalosis; hyperadrenal; hypochlorhydria; respiratory distress</t>
  </si>
  <si>
    <t>Acidosis; thiamin (B-1) deficiency; hyperventilation</t>
  </si>
  <si>
    <t>pH monitoring and appropriate diet changes, HCl challenge</t>
  </si>
  <si>
    <t>Calcium, serum</t>
  </si>
  <si>
    <t>mg/dL</t>
  </si>
  <si>
    <t>Hypothyroid; vitamin D excess; hypoadrenal; hyper- parathyroid</t>
  </si>
  <si>
    <t>Hypochlorhydria; hypoparathyroid;deficiency of vitamin D, essential fatty acids, or calcium</t>
  </si>
  <si>
    <t>Check serum vitamin D, HCl challenge, optimize omega 6 to 3 fat ratio per the chart and consider blood spot fatty acid test</t>
  </si>
  <si>
    <t>Phosphorus, serum</t>
  </si>
  <si>
    <t>mg/dL</t>
  </si>
  <si>
    <t>Hypoparathyroid; fracture; excess vitamin D intake; excess dietary phosphate (soda); kidney</t>
  </si>
  <si>
    <t>Hyper parathyroid; hypochlorhydria; hyperinsulin; high carb diet; vitamin D deficiency</t>
  </si>
  <si>
    <t>Test and adjust vitamin D supplementation, HCl challenge, enzymes, optimize digestion</t>
  </si>
  <si>
    <t>Protein, total, serum</t>
  </si>
  <si>
    <t>g/dL</t>
  </si>
  <si>
    <t>Dehydration</t>
  </si>
  <si>
    <t>Hypochlorhydria; poor digestion; GI inflammation; liver; low protein diet</t>
  </si>
  <si>
    <t>Protein intake, HCl challenge, enzymes, optimize digestion, supplement with raw protein powder (Sunwarrior, Warrior Food, Vitamin Code raw protein) until digestive status is optimized</t>
  </si>
  <si>
    <t>Albumin, serum</t>
  </si>
  <si>
    <t>g/dL</t>
  </si>
  <si>
    <t>Dehydration</t>
  </si>
  <si>
    <t>Hypochlorhydria; liver; oxidative stress; vitamin C deficiency</t>
  </si>
  <si>
    <t>Rule out liver problems, check protein intake, HCl challenge, enzymes, optimize digestion, supplement with raw protein powder (Sunwarrior, Warrior Food, Vitamin Code raw protein) until digestive status is optimized, anti-inflammatory diet</t>
  </si>
  <si>
    <t>Globulin, total, serum</t>
  </si>
  <si>
    <t>g/dL</t>
  </si>
  <si>
    <t>Hypochlorhydria; liver; oxidative stress; metals/chemicals; autoimmune/allergy</t>
  </si>
  <si>
    <t>Poor digestion; GI inflammation; low immunity</t>
  </si>
  <si>
    <t>Rule out liver problems, check protein intake, HCl challenge, enzymes, optimize digestion, supplement with raw protein powder (Sunwarrior, Warrior Food, Vitamin Code raw protein) until digestive status is optimized, anti-inflammatory diet</t>
  </si>
  <si>
    <t>A/G Ratio</t>
  </si>
  <si>
    <t>calc</t>
  </si>
  <si>
    <t>See Globulin &amp; Albumin</t>
  </si>
  <si>
    <t>See Globulin &amp; Albumin</t>
  </si>
  <si>
    <t>Bilirubin, serum, total</t>
  </si>
  <si>
    <t>mg/dL</t>
  </si>
  <si>
    <t>Liver/gallbladder; thymus; oxidative stress; RBC hemolysis; Gilbert's syndrome</t>
  </si>
  <si>
    <t>Spleen</t>
  </si>
  <si>
    <t>Check liver</t>
  </si>
  <si>
    <t>Alkaline phosphatase, serum</t>
  </si>
  <si>
    <t>U/L</t>
  </si>
  <si>
    <t>Liver/gall bladder; bone loss/disease; leaky gut syndrome; shingles; vitamin C deficiency</t>
  </si>
  <si>
    <t>Estrogen dominance; zinc and/or B-6 deficiency; malabsorption; hypothyroid/adrenal</t>
  </si>
  <si>
    <t>If &gt;120, do isoenzymes</t>
  </si>
  <si>
    <t>Lactate dehydrogenase (LDH), serum</t>
  </si>
  <si>
    <t>U/L</t>
  </si>
  <si>
    <t>Liver/gall bladder; heart; B12/folate deficiency; inflammation; tissue destruction; viral infection</t>
  </si>
  <si>
    <t>Hypoglycemia</t>
  </si>
  <si>
    <t>Isoenzymes if high</t>
  </si>
  <si>
    <t>Aspartate aminotransferase (AST) (SGOT), serum</t>
  </si>
  <si>
    <t>U/L</t>
  </si>
  <si>
    <t>Liver; heart; muscle breakdown; mono/EBV/CMV</t>
  </si>
  <si>
    <t>Vitamin B-6 deficiency; alcoholism</t>
  </si>
  <si>
    <t>If the SGOT is elevated above SGPT, look outside of liver</t>
  </si>
  <si>
    <t>Alanine aminotransferase (ALT)  (SGPT), serum</t>
  </si>
  <si>
    <t>U/L</t>
  </si>
  <si>
    <t>Liver/gall bladder; muscle breakdown; alcoholism</t>
  </si>
  <si>
    <t>Vitamin B-6 deficiency; early fatty liver; alcoholism</t>
  </si>
  <si>
    <t>If the SGOT is elevated above SGPT, look outside of liver</t>
  </si>
  <si>
    <t>Gamma-glutamyltransferase (GGT), serum</t>
  </si>
  <si>
    <t>U/L</t>
  </si>
  <si>
    <t>Liver/gall bladder; pancreas (including insufficiency); excess alcohol;</t>
  </si>
  <si>
    <t>Vitamin B-6 and/or magnesium deficiency; malabsorption; hypothyroid; oral contraceptives</t>
  </si>
  <si>
    <t>If GGT is elevated above SGOT &amp; SGPT, problem is more likely in gall bladder, bile ducts &amp; pancreas</t>
  </si>
  <si>
    <t>Iron, serum</t>
  </si>
  <si>
    <t>µg/dL</t>
  </si>
  <si>
    <t>Liver; hemochromotosis; excess consumption of iron; iron conversion problem (B-12, folic acid, B-6, molybdenum); chronic viral infection</t>
  </si>
  <si>
    <t>Anemia; hypochlorhydria; internal bleeding</t>
  </si>
  <si>
    <t>Serum ferritin, look at hemoglobin, hematocrit and MCV, HCL challenge if low</t>
  </si>
  <si>
    <t>Cholesterol,  total, serum</t>
  </si>
  <si>
    <t>mg/dL</t>
  </si>
  <si>
    <t>Hypothyroid; adrenal stress; fat malabsorption; insulin resistance/diabetes; fatty liver; multiple sclerosis; trans fats</t>
  </si>
  <si>
    <t>Oxidative stress; heavy metal/chemical overload; gallbladder; low fat diet; hyperthyroid; autoimmune; hyperadrenals</t>
  </si>
  <si>
    <t>VAP; VLDL; C-reactive protein; homocysteine, imaging of heart</t>
  </si>
  <si>
    <t>Triglycerides, serum</t>
  </si>
  <si>
    <t>mg/dL</t>
  </si>
  <si>
    <t>Insulin resistance/diabetes; high sugar intake; liver; fat malabsorption; alcoholism; stress; hypothyroid</t>
  </si>
  <si>
    <t>Fat malabsorption; low fat diet; hyperthyroid; autoimmune; hyper adrenals</t>
  </si>
  <si>
    <t>low sugar diet, avoid refined foods, optimize fat digestion (enzymes)</t>
  </si>
  <si>
    <t>Cholesterol, high-density lipoprotein (HDL) (low level), serum</t>
  </si>
  <si>
    <t>mg/dL</t>
  </si>
  <si>
    <t>Autoimmune processes; estrogen dominance</t>
  </si>
  <si>
    <t>Refined carbs; insulin resistance/diabetes; oxidative stress; heavy metal/chemical; fatty liver; hyperthyroid; sedentary lifestyle</t>
  </si>
  <si>
    <t>Rule out estrogen dominance, if high.  If low, increase exercise</t>
  </si>
  <si>
    <t>Cholesterol, low-density lipoprotein (LDL) (high-level), serum</t>
  </si>
  <si>
    <t>mg/dL</t>
  </si>
  <si>
    <t>Insulin resistance/diabetes; high sugar intake; liver; fat malabsorption; alcoholism; stress; hypothyroid</t>
  </si>
  <si>
    <t>VAP; VLDL; C-reactive protein; homocysteine, imaging of heart</t>
  </si>
  <si>
    <t>Triglycerides/HDL ratio, calc</t>
  </si>
  <si>
    <t>-</t>
  </si>
  <si>
    <t>Increase exercise if low: burst training, weights</t>
  </si>
  <si>
    <t>THYROID MARKERS</t>
  </si>
  <si>
    <t>Thyroid-stimulating hormone (TSH), serum</t>
  </si>
  <si>
    <t>μIU/mL</t>
  </si>
  <si>
    <t>Hypothyroidism</t>
  </si>
  <si>
    <t>Hyperthyroid; hypopituitary; heavy metals</t>
  </si>
  <si>
    <t>Additional testing: Total T4, Free T3 and antibodies: thyroid peroxidase (TPO) and Antithyroglobulin if high, thyroid stimulating antibodies, if low</t>
  </si>
  <si>
    <t>Thyroxine, total, (T4  or TT4), serum</t>
  </si>
  <si>
    <t>µg/mL</t>
  </si>
  <si>
    <t>Hyperthyroidism, thyroid replacement medication</t>
  </si>
  <si>
    <t>Hypothyroid, anterior pituitary dysfunction,  iodine or selenium deficiency, deficiency of cofactors: B1</t>
  </si>
  <si>
    <t>Replenish nutrients, test for antibodies as per TSH follow-up</t>
  </si>
  <si>
    <t>Triiodothyronine (T3) uptake, serum</t>
  </si>
  <si>
    <t>%</t>
  </si>
  <si>
    <t>Hyperthyroidism, thyroid replacement medication</t>
  </si>
  <si>
    <t>Hypothyroid; deficiency of selenium or iodine</t>
  </si>
  <si>
    <t>Further testing as per TSH</t>
  </si>
  <si>
    <t>Free Thyroxine Index (FTI), serum</t>
  </si>
  <si>
    <t>Total T3 or TT3 (total triiodothyronine), serum</t>
  </si>
  <si>
    <t>ng/dL</t>
  </si>
  <si>
    <t>Thyroxine, free (FT4), serum</t>
  </si>
  <si>
    <t>ng/dL</t>
  </si>
  <si>
    <t>Hyperthyroid; estrogen dominance; adrenal fatigue</t>
  </si>
  <si>
    <t>Hypothyroid; iodine deficiency</t>
  </si>
  <si>
    <t>Free T3 or FT3 (triiodothyronine, free), serum</t>
  </si>
  <si>
    <t>pg/dL</t>
  </si>
  <si>
    <t>Hyperthyroid; iodine deficiency, T4 over conversion, excess testosterone</t>
  </si>
  <si>
    <t>Hypothyroid; selenium deficiency, T4 under conversion, estrogen dominance</t>
  </si>
  <si>
    <t>Test estrogen, testosterone, look for exogenous sources, i.e., birth control pills, hormone replacement therapy</t>
  </si>
  <si>
    <t>Reverse T3 (RT3 or Reverse Triiodothyronine), serum</t>
  </si>
  <si>
    <t>ng/dL</t>
  </si>
  <si>
    <t>Low Free T3 , insufficient T4 to T3 conversion</t>
  </si>
  <si>
    <t>No specific significance</t>
  </si>
  <si>
    <t>Full thyroid panel and nutritional replacement.</t>
  </si>
  <si>
    <t>Thyroxine-binding globulin (TBG), serum</t>
  </si>
  <si>
    <t>µg/m</t>
  </si>
  <si>
    <t>Poor unbinding of thyroid hormones  and insufficient levels of free hormones - excess estrogen</t>
  </si>
  <si>
    <t>Full thyroid and hormone evaluation - birth control pills</t>
  </si>
  <si>
    <t>Thyroglobulin antibody screen (or antithyroglobulin), serum</t>
  </si>
  <si>
    <t>IU/mL</t>
  </si>
  <si>
    <t>Autoimmune thyroid, probably Hashimoto's</t>
  </si>
  <si>
    <t>Normal is negative</t>
  </si>
  <si>
    <t>Immune system balancing protocol, gluten and allergen free diet</t>
  </si>
  <si>
    <t>Thyroid peroxidase (TPO) antibodies, serum</t>
  </si>
  <si>
    <t>IU/mL</t>
  </si>
  <si>
    <t>Autoimmune thyroid, probably Hashimoto's</t>
  </si>
  <si>
    <t>Normal is negative</t>
  </si>
  <si>
    <t>Immune system balancing protocol, gluten and allergen free diet</t>
  </si>
  <si>
    <t>CBC MARKERS</t>
  </si>
  <si>
    <t>White blood cell count (WBC), whole blood</t>
  </si>
  <si>
    <t>/µL</t>
  </si>
  <si>
    <t>Acute viral or bacterial infection; stress; highly refined diets; parasites</t>
  </si>
  <si>
    <t>Chronic viral or bacterial infection; enzyme deficiency; lupus; raw food diet; deficiencies of B-6, B-12 and/or folic acid; food allergies; parasites</t>
  </si>
  <si>
    <t>Further testing to determine source of infection, nutritional deficiency</t>
  </si>
  <si>
    <t>Red blood cell count (RBC) (female), whole blood</t>
  </si>
  <si>
    <t>x10^6/µL</t>
  </si>
  <si>
    <t>Dehydration; respiratory distress; vitamin C deficiency; polycythemia vera</t>
  </si>
  <si>
    <t>Anemia (iron, B-6, B-12 and/or folic acid); internal bleeding</t>
  </si>
  <si>
    <t>Retest in 3 months, hydrate properly if high.  If low, look at other markers and possibly  test ferritin, iron, B12 -methylmalonic acid</t>
  </si>
  <si>
    <t>Red blood cell count (RBC) (male), whole blood</t>
  </si>
  <si>
    <t>x10^6/µL</t>
  </si>
  <si>
    <t>Dehydration; respiratory distress; vitamin C deficiency; polycythemia vera</t>
  </si>
  <si>
    <t>Anemia (iron, B-6, B-12 and/or folic acid); internal bleeding</t>
  </si>
  <si>
    <t>Retest in 3 months, hydrate properly, if high.  If low, look at other markers and possibly  test ferritin, iron, B12 -methlymalonic acid</t>
  </si>
  <si>
    <t>Hemoglobin (Hb) (female), whole blood</t>
  </si>
  <si>
    <t>g/dL</t>
  </si>
  <si>
    <t>Asthma/emphysema; polycythemia vera; dehydration</t>
  </si>
  <si>
    <t>Anemia; vitamin C deficiency; digestive inflammation; internal bleeding; copper deficiency</t>
  </si>
  <si>
    <t>Look at other markers - hct, rbc, mcv and test ferritin, iron</t>
  </si>
  <si>
    <t>Hemoglobin (Hb) (male), whole blood</t>
  </si>
  <si>
    <t>g/dL</t>
  </si>
  <si>
    <t>Asthma/emphysema; polycythemia vera; dehydration</t>
  </si>
  <si>
    <t>Anemia; vitamin C deficiency; digestive inflammation; internal bleeding; copper deficiency</t>
  </si>
  <si>
    <t>Look at other markers - hct, rbc, mcv and test ferritin, iron</t>
  </si>
  <si>
    <t>Hematocrit (female), whole blood</t>
  </si>
  <si>
    <t>%</t>
  </si>
  <si>
    <t>Asthma/emphysema; polycythemia vera; dehydration; spleen; deficiency of B-6; adrenal</t>
  </si>
  <si>
    <t>Anemia; internal bleeding; digestion inflammation; thymus hypofunction; deficiencies of vitamin C or thiamin (B-1); parasites</t>
  </si>
  <si>
    <t>Look at other markers - hct, rbc, mcv and test ferritin, iron, rule out internal bleeding</t>
  </si>
  <si>
    <t>Hematocrit (male), whole blood</t>
  </si>
  <si>
    <t>%</t>
  </si>
  <si>
    <t>Asthma/emphysema; polycythemia vera; dehydration; spleen; deficiency of B-6; adrenal</t>
  </si>
  <si>
    <t>Anemia; internal bleeding; digestion inflammation; thymus hypofunction; deficiencies of vitamin C or thiamin (B-1); parasites</t>
  </si>
  <si>
    <t>look at other markers - hct, rbc, mcv and test ferritin, iron, rule out internal bleeding</t>
  </si>
  <si>
    <t>Mean corpuscular volume (MCV), whole blood</t>
  </si>
  <si>
    <t>µm^3</t>
  </si>
  <si>
    <t>Anemia (B-12/folic acid); hypochlohydria; vitamin C deficiency; heavy metals; parasites</t>
  </si>
  <si>
    <t>Anemia (iron/B-6); internal bleeding</t>
  </si>
  <si>
    <t>Urinary methylmalonic acid to test B-12, or supplement (sublingual, patch, or shot)</t>
  </si>
  <si>
    <t>Mean corpuscular hemoglobin (MCH), whole blood</t>
  </si>
  <si>
    <t>pg/cell</t>
  </si>
  <si>
    <t>Anemia (B-12/folic acid); hypochlohydria</t>
  </si>
  <si>
    <t>Anemia(iron/B-6); vitamin C deficiency; internal bleeding; heavy metals body burden</t>
  </si>
  <si>
    <t>Urinary methylmalonic acid to test B-12, or supplement (sublingual, patch, or shot)</t>
  </si>
  <si>
    <t>Mean corpuscular hemoglobin concentration (MCHC), whole blood</t>
  </si>
  <si>
    <t>g/dL</t>
  </si>
  <si>
    <t>Anemia (B-12/folic acid); hypochlohydria</t>
  </si>
  <si>
    <t>Anemia(iron/B-6); vitamin C deficiency; internal bleeding; heavy metals body burden</t>
  </si>
  <si>
    <t>Urinary methylmalonic acid to test B-12, or supplement (sublingual, patch, or shot)</t>
  </si>
  <si>
    <t>Red blood cell distribution width (RDW or RCDW)</t>
  </si>
  <si>
    <t>%</t>
  </si>
  <si>
    <t>Deficiencies of iron, B-12 and/or folate; thalassemia</t>
  </si>
  <si>
    <t>Blood loss anemia</t>
  </si>
  <si>
    <t>Urinary methylmalonic acid to test B-12, or supplement (sublingual, patch or shot)</t>
  </si>
  <si>
    <t>Platelet count (thrombocytes), whole blood</t>
  </si>
  <si>
    <t>×10^3/µL</t>
  </si>
  <si>
    <t>Atherosclerosis</t>
  </si>
  <si>
    <t>heavy metals, free radicals</t>
  </si>
  <si>
    <t>Vitamin E and EFAs to thin blood if high, test for metals and improve antioxidants, if low</t>
  </si>
  <si>
    <t>Neutrophils, whole blood, number fraction</t>
  </si>
  <si>
    <t>%</t>
  </si>
  <si>
    <t>Bacterial</t>
  </si>
  <si>
    <t>Viral issue</t>
  </si>
  <si>
    <t>Find root cause of inflammation/infection</t>
  </si>
  <si>
    <t>Lymphocytes, whole blood, number fraction</t>
  </si>
  <si>
    <t>%</t>
  </si>
  <si>
    <t>Viral issue</t>
  </si>
  <si>
    <t>Bacterial</t>
  </si>
  <si>
    <t>Find root cause of inflammation/infection</t>
  </si>
  <si>
    <t>Monocytes, whole blood, number fraction</t>
  </si>
  <si>
    <t>%</t>
  </si>
  <si>
    <t>Acute and healing and recovery stages, parasites, liver dysfunction, prostate</t>
  </si>
  <si>
    <t>n/a</t>
  </si>
  <si>
    <t>Find root cause of inflammation/infection</t>
  </si>
  <si>
    <t>Eosinophils, whole blood, number fraction</t>
  </si>
  <si>
    <t>%</t>
  </si>
  <si>
    <t>Allergy, parasites</t>
  </si>
  <si>
    <t>n/a</t>
  </si>
  <si>
    <t>Find root cause of inflammation/infection</t>
  </si>
  <si>
    <t>Basophils, whole blood, number fraction</t>
  </si>
  <si>
    <t>%</t>
  </si>
  <si>
    <t>Inflammation, parasites</t>
  </si>
  <si>
    <t>n/a</t>
  </si>
  <si>
    <t>Find root cause of inflammation/infection</t>
  </si>
  <si>
    <t>Neutrophils (absolute), whole blood</t>
  </si>
  <si>
    <t>/µL</t>
  </si>
  <si>
    <t>Same as above</t>
  </si>
  <si>
    <t>Same as above</t>
  </si>
  <si>
    <t>Same as above</t>
  </si>
  <si>
    <t>Lymphs (absolute), whole blood</t>
  </si>
  <si>
    <t>/µL</t>
  </si>
  <si>
    <t>Same as above</t>
  </si>
  <si>
    <t>Same as above</t>
  </si>
  <si>
    <t>Same as above</t>
  </si>
  <si>
    <t>Monocytes (absolute), whole blood</t>
  </si>
  <si>
    <t>/µL</t>
  </si>
  <si>
    <t>Same as above</t>
  </si>
  <si>
    <t>Same as above</t>
  </si>
  <si>
    <t>Same as above</t>
  </si>
  <si>
    <t>Eosinophils (absolute), whole blood</t>
  </si>
  <si>
    <t>/µL</t>
  </si>
  <si>
    <t>Same as above</t>
  </si>
  <si>
    <t>Same as above</t>
  </si>
  <si>
    <t>Same as above</t>
  </si>
  <si>
    <t>Basophils (absolute), whole blood</t>
  </si>
  <si>
    <t>/µL</t>
  </si>
  <si>
    <t>Same as above</t>
  </si>
  <si>
    <t>Same as above</t>
  </si>
  <si>
    <t>Same as above</t>
  </si>
  <si>
    <t>ADDITIONAL MARKERS</t>
  </si>
  <si>
    <t>Homocysteine (female), plasma</t>
  </si>
  <si>
    <t>mg/L</t>
  </si>
  <si>
    <t>Cardiovascular risk</t>
  </si>
  <si>
    <t>n/a</t>
  </si>
  <si>
    <t>Further lipid testing, VAP, CRP</t>
  </si>
  <si>
    <t>Homocysteine (male), plasma</t>
  </si>
  <si>
    <t>mg/L</t>
  </si>
  <si>
    <t>Cardiovascular risk</t>
  </si>
  <si>
    <t>n/a</t>
  </si>
  <si>
    <t>Further lipid testing, VAP, CRP</t>
  </si>
  <si>
    <t>Erythrocyte sedimentation rate (ESR), plasma</t>
  </si>
  <si>
    <t>mm/hr</t>
  </si>
  <si>
    <t>Inflammation</t>
  </si>
  <si>
    <t>n/a</t>
  </si>
  <si>
    <t>Find source of inflammation</t>
  </si>
  <si>
    <t>hs-CRP (high-sensitivity C-reactive protein), serum</t>
  </si>
  <si>
    <t>mg/L</t>
  </si>
  <si>
    <t>Inflammation, vascular inflammation, atherosclerosis</t>
  </si>
  <si>
    <t>n/a</t>
  </si>
  <si>
    <t>Find source of inflammation</t>
  </si>
  <si>
    <t>Apolipoprotein A-1,serum</t>
  </si>
  <si>
    <t>mg/dL</t>
  </si>
  <si>
    <t>Lipid disorder</t>
  </si>
  <si>
    <t>n/a</t>
  </si>
  <si>
    <t>Further lipid testing, VAP, CRP</t>
  </si>
  <si>
    <t>Apolipoprotein B, serum</t>
  </si>
  <si>
    <t>mg/dL</t>
  </si>
  <si>
    <t>Lipid disorder</t>
  </si>
  <si>
    <t>n/a</t>
  </si>
  <si>
    <t>Further lipid testing, VAP, CRP</t>
  </si>
  <si>
    <t>Reticulocytes count (female), whole blood</t>
  </si>
  <si>
    <t>%</t>
  </si>
  <si>
    <t>Hemolytic anemia (can be a sign of serious disease!)</t>
  </si>
  <si>
    <t>Chronic anemia (deficiencies of B-6, B-12, folate and/or iron); hypoadrenal</t>
  </si>
  <si>
    <t>Medical evaluation if high</t>
  </si>
  <si>
    <t>Reticulocytes count (male), whole blood</t>
  </si>
  <si>
    <t>%</t>
  </si>
  <si>
    <t>Hemolytic anemia (can be a sign of serious disease!)</t>
  </si>
  <si>
    <t>Medical evaluation if high</t>
  </si>
  <si>
    <t>Hemoglobin A1C (glycated hemoglobin), whole blood</t>
  </si>
  <si>
    <t>% of total hemoglobin</t>
  </si>
  <si>
    <t>Diabetes/insulin resistance</t>
  </si>
  <si>
    <t>Hypoglycemia</t>
  </si>
  <si>
    <t>Low carb diet and retest</t>
  </si>
  <si>
    <t>Insulin, fasting, serum</t>
  </si>
  <si>
    <t>µIU/mL</t>
  </si>
  <si>
    <t>Nothing indicated by too low, hyperinsulinemia, diabetes, metabolic syndrome</t>
  </si>
  <si>
    <t>Nothing indicated by too low</t>
  </si>
  <si>
    <t>Iron (transferrin) saturation (calc), female, serum</t>
  </si>
  <si>
    <t>% - iron serum/TIBC</t>
  </si>
  <si>
    <t>Hemochromotosis; internal bleeding; deficiencies of B-6, B-12, folate and/or protein</t>
  </si>
  <si>
    <t>Iron deficiency</t>
  </si>
  <si>
    <t>Supplement as appropriate</t>
  </si>
  <si>
    <t>Iron (transferrin) saturation (calc), male, serum</t>
  </si>
  <si>
    <t>% - iron serum/TIBC</t>
  </si>
  <si>
    <t>Hemochromotosis; internal bleeding; deficiencies of B-6, B-12, folate and/or protein</t>
  </si>
  <si>
    <t>Iron deficiency</t>
  </si>
  <si>
    <t>Supplement as appropriate</t>
  </si>
  <si>
    <t>TIBC - total iron binding capacity, serum</t>
  </si>
  <si>
    <t>mcg/dL</t>
  </si>
  <si>
    <t>Anemia; internal bleeding</t>
  </si>
  <si>
    <t>Hemochromotosis; internal bleeding; low protein</t>
  </si>
  <si>
    <t>medical evaluation to rule out serious disease</t>
  </si>
  <si>
    <t>Transferrin, serum</t>
  </si>
  <si>
    <t>mg/dL</t>
  </si>
  <si>
    <t>Ferritin (female), serum</t>
  </si>
  <si>
    <t>ng/mL</t>
  </si>
  <si>
    <t>Hemochromotosis; excess consumption of iron; inflammation; liver; oxidative stress</t>
  </si>
  <si>
    <t>Anemia</t>
  </si>
  <si>
    <t>If high, reduce iron intake , donate blood, evaluation for hemochromatosis</t>
  </si>
  <si>
    <t>Ferritin (male), serum</t>
  </si>
  <si>
    <t>ng/mL</t>
  </si>
  <si>
    <t>Hemochromotosis; excess consumption of iron; inflammation; liver; oxidative stress</t>
  </si>
  <si>
    <t>Anemia</t>
  </si>
  <si>
    <t>If high, reduce iron intake , donate blood, evaluation for hemochromatosis</t>
  </si>
  <si>
    <t>Magnesium, serum</t>
  </si>
  <si>
    <t>mEq/L</t>
  </si>
  <si>
    <t>Kidney; hypothyroid</t>
  </si>
  <si>
    <t>Muscle spasm; epilepsy; hyperadrenal; malabsorption</t>
  </si>
  <si>
    <t>Food, supplementation</t>
  </si>
  <si>
    <t>VITAMINS</t>
  </si>
  <si>
    <t>Vitamin D, 25-hydroxyvitamin D, serum</t>
  </si>
  <si>
    <t>ng/mL</t>
  </si>
  <si>
    <t>Excess vitamin D intake, kidney stress</t>
  </si>
  <si>
    <t>Insufficient vitamin D Intake, insufficient sunlight, kidney stress</t>
  </si>
  <si>
    <t>Vitamin B12, serum</t>
  </si>
  <si>
    <t>pg/mL</t>
  </si>
  <si>
    <t>Excessive vitamin B12 intake</t>
  </si>
  <si>
    <t>Insufficient vitamin B12 intake, insufficient stomach acid, intrinsic factor antibodies,</t>
  </si>
  <si>
    <t>Folate, serum</t>
  </si>
  <si>
    <t>ng/mL</t>
  </si>
  <si>
    <t>-</t>
  </si>
  <si>
    <t>-</t>
  </si>
  <si>
    <t>Excess intake</t>
  </si>
  <si>
    <t>Dietary deficiency</t>
  </si>
  <si>
    <t>FATTY ACIDS - Blood Spot</t>
  </si>
  <si>
    <t>Alpha-Linolenic Acid (ALA), serum</t>
  </si>
  <si>
    <t>%</t>
  </si>
  <si>
    <t>Excess dietary consumption, low dietary consumption, decreased co-factors - B vitamins, vitamin C, magnesium, zinc, copper</t>
  </si>
  <si>
    <t>Low dietary consumption,</t>
  </si>
  <si>
    <t>Eicosapentaenoic Acid (EPA)</t>
  </si>
  <si>
    <t>%</t>
  </si>
  <si>
    <t>Excess dietary consumption</t>
  </si>
  <si>
    <t>Low dietary consumption, decreased co-factors - B vitamins, vitamin C, magnesium, zinc, copper</t>
  </si>
  <si>
    <t>Docosahexaenoic acid (DHA)</t>
  </si>
  <si>
    <t>%</t>
  </si>
  <si>
    <t>Excess dietary consumption of fish or fish oils</t>
  </si>
  <si>
    <t>Low dietary consumption, decreased co-factors - B vitamins, vitamin C, magnesium, zinc, copper</t>
  </si>
  <si>
    <t>Linoleic acid (LA)</t>
  </si>
  <si>
    <t>%</t>
  </si>
  <si>
    <t>Excess consumption, low cofactors for conversion to GLA due to low B vitamins, magnesium, vitamin C, copper, zinc</t>
  </si>
  <si>
    <t>Insufficient dietary consumption</t>
  </si>
  <si>
    <t>Gamma-Linolenic acid (GLA)</t>
  </si>
  <si>
    <t>%</t>
  </si>
  <si>
    <t>Dietary, supplementation excess</t>
  </si>
  <si>
    <t>If ALA is high, poor conversion of ALA due to low cofactors - B vitamins, zinc, copper, magnesium.  If ALA normal or low, it's probably due to dietary deficiency</t>
  </si>
  <si>
    <t>Dihomo-gamma-linolenic acid (DGLA)</t>
  </si>
  <si>
    <t>%</t>
  </si>
  <si>
    <t>Poor conversion of DLGA to prostaglandins and thromboxanes</t>
  </si>
  <si>
    <t>Arachidonic acid (AA)</t>
  </si>
  <si>
    <t>%</t>
  </si>
  <si>
    <t>Increased inflammatory risk</t>
  </si>
  <si>
    <t>Low inflammatory risk</t>
  </si>
  <si>
    <t>Total C:18 Trans Fatty Acids</t>
  </si>
  <si>
    <t>%</t>
  </si>
  <si>
    <t>Increased health risk, especially inflammatory disorders</t>
  </si>
  <si>
    <t>Normal</t>
  </si>
  <si>
    <t>LA/GLA ratio (Desaturation efficiency)</t>
  </si>
  <si>
    <t>%</t>
  </si>
  <si>
    <t>Deficiency of co-factors that convert LA to GLA, i.e., mg, zinc, vitamin C, B vitamins,</t>
  </si>
  <si>
    <t>Excess GLA intake, usually through supplementation</t>
  </si>
  <si>
    <t>AA/EPA (Eicosanoid series 2/3)</t>
  </si>
  <si>
    <t>%</t>
  </si>
  <si>
    <t>Risk of bleeding disorder, hemorrhagic stroke</t>
  </si>
  <si>
    <t>Inflammation, high risk of inflammatory disease</t>
  </si>
  <si>
    <t>EPA/DLGA (Eicosanoid series 3/1)</t>
  </si>
  <si>
    <t>%</t>
  </si>
  <si>
    <t>Decreased inflammatory risk</t>
  </si>
  <si>
    <t>Increased inflammatory risk</t>
  </si>
  <si>
    <t>Index of Omega-3 Fatty Acids (EPA+DHA %)</t>
  </si>
  <si>
    <t>%</t>
  </si>
  <si>
    <t>-</t>
  </si>
  <si>
    <t>-</t>
  </si>
  <si>
    <t>Overconsumption of fish oils or dietary omega 3</t>
  </si>
  <si>
    <t>Low omega 3 intake</t>
  </si>
  <si>
    <t>HORMONES</t>
  </si>
  <si>
    <t>Cortisol, serum</t>
  </si>
  <si>
    <t>µg/dL</t>
  </si>
  <si>
    <t>Excess stress</t>
  </si>
  <si>
    <t>Adrenal burnout</t>
  </si>
  <si>
    <t>Progesterone, serum</t>
  </si>
  <si>
    <t>ng/mL</t>
  </si>
  <si>
    <t>Excess supplementation</t>
  </si>
  <si>
    <t>Estradiol (E2), serum</t>
  </si>
  <si>
    <t>pg/mL</t>
  </si>
  <si>
    <t>Sex-hormone binding globulin (SHBG), serum</t>
  </si>
  <si>
    <t>µg/mL</t>
  </si>
  <si>
    <t>Testosterone, serum</t>
  </si>
  <si>
    <t>ng/dL</t>
  </si>
  <si>
    <t>Free testosterone, serum</t>
  </si>
  <si>
    <t>ng/dL</t>
  </si>
  <si>
    <t>Dehydroepiandrosterone sulfate (DHEA-S), serum</t>
  </si>
  <si>
    <t>mcg/dL</t>
  </si>
  <si>
    <t>Adrenal stress, PCOS</t>
  </si>
  <si>
    <t>Adrenal burnout</t>
  </si>
  <si>
    <t>Luteinizing hormone (LH), serum</t>
  </si>
  <si>
    <t>mIU/mL</t>
  </si>
  <si>
    <t>Menopause, perimenopause</t>
  </si>
  <si>
    <t>Follicle-stimulating hormone (FSH), serum</t>
  </si>
  <si>
    <t>mIU/mL</t>
  </si>
  <si>
    <t>Menopause, perimenopause</t>
  </si>
  <si>
    <t>Aldosterone, serum</t>
  </si>
  <si>
    <t>ng/dL</t>
  </si>
  <si>
    <t>Adrenocorticotropic hormone (ACTH), plasma</t>
  </si>
  <si>
    <t>pg/mL</t>
  </si>
  <si>
    <t>IMMUNE MARKERS</t>
  </si>
  <si>
    <t>Lyme IgG/IgM antibodies, serum</t>
  </si>
  <si>
    <t>a negative test is normal</t>
  </si>
  <si>
    <t>Lyme's disease antibodies</t>
  </si>
  <si>
    <t>Normal</t>
  </si>
  <si>
    <t>Lyme IgG p41 band antibodies, serum</t>
  </si>
  <si>
    <t>a negative test is normal</t>
  </si>
  <si>
    <t>Lyme's disease antibodies</t>
  </si>
  <si>
    <t>Normal</t>
  </si>
  <si>
    <t>Candida IgG antibody, serum</t>
  </si>
  <si>
    <t>&gt; or = 1.0 antibody detected</t>
  </si>
  <si>
    <t>Candida overgrowth</t>
  </si>
  <si>
    <t>Normal</t>
  </si>
  <si>
    <t>Candida IgM antibody,serum</t>
  </si>
  <si>
    <t>&gt; or = 1.0 antibody detected</t>
  </si>
  <si>
    <t>Candida overgrowth</t>
  </si>
  <si>
    <t>Normal</t>
  </si>
  <si>
    <t>Insulin-like growth factor 1 (IGF -1), serum</t>
  </si>
  <si>
    <t>ng/mL</t>
  </si>
  <si>
    <t>Can be suggestive of low growth hormone (GH)</t>
  </si>
  <si>
    <t>Possible tumor or growth, pituitary tumor</t>
  </si>
  <si>
    <t>Antinuclear Antibodies (ANA), serum</t>
  </si>
  <si>
    <t>Negative is normal</t>
  </si>
  <si>
    <t>Autoimmune, possibly Lupus</t>
  </si>
  <si>
    <t>Normal</t>
  </si>
  <si>
    <t>Carbohydrate antigen (CA 19-9), serum</t>
  </si>
  <si>
    <t>U/mL</t>
  </si>
  <si>
    <t>Autoimmune disease</t>
  </si>
  <si>
    <t>Normal</t>
  </si>
  <si>
    <t>Carcinoembryonic antigen (CEA), serum</t>
  </si>
  <si>
    <t>ng/mL</t>
  </si>
  <si>
    <t>Cancer marker</t>
  </si>
  <si>
    <t>Normal</t>
  </si>
  <si>
    <t>Sedimentation rate, whole blood</t>
  </si>
  <si>
    <t>mm/h</t>
  </si>
  <si>
    <t>Inflammation</t>
  </si>
  <si>
    <t>Normal</t>
  </si>
  <si>
    <t>Creatine kinase (CK), total, serum</t>
  </si>
  <si>
    <t>U/L</t>
  </si>
  <si>
    <t>Damage to muscle or heart, some forms of muscular dystrophy if very high</t>
  </si>
  <si>
    <t>Normal</t>
  </si>
  <si>
    <t>Intrinsic factor blocking antibody (IFA), serum</t>
  </si>
  <si>
    <t>a negative test is normal</t>
  </si>
  <si>
    <t>Autoimmune disorder</t>
  </si>
  <si>
    <t>Normal</t>
  </si>
  <si>
    <t>INTESTINAL PERMEABILITY</t>
  </si>
  <si>
    <t>Actomyosin IgA, serum</t>
  </si>
  <si>
    <t>negative &lt; 10 is normal</t>
  </si>
  <si>
    <t>Intestinal barrier dysfunction, either via bacterial infiltration or by an autoimmune mechanism</t>
  </si>
  <si>
    <t>Leaky gut repair protocol</t>
  </si>
  <si>
    <t>Occludin/zonulin IgG, serum</t>
  </si>
  <si>
    <t>negative &lt; 10 is normal</t>
  </si>
  <si>
    <t>Occludin/zonulin IgA, serum</t>
  </si>
  <si>
    <t>negative &lt; 10 is normal</t>
  </si>
  <si>
    <t>Occludin/zonulin IgM, serum</t>
  </si>
  <si>
    <t>negative &lt; 10 is normal</t>
  </si>
  <si>
    <t>Lipopolysaccharides (LPS) IgG, serum</t>
  </si>
  <si>
    <t>negative &lt; 10 is normal</t>
  </si>
  <si>
    <t>Lipopolysaccharides (LPS) IgA, serum</t>
  </si>
  <si>
    <t>negative &lt; 10 is normal</t>
  </si>
  <si>
    <t>Lipopolysaccharides (LPS) IgM, serum</t>
  </si>
  <si>
    <t>negative &lt; 10 is normal</t>
  </si>
  <si>
    <t>ADRENAL STRESS INDEX</t>
  </si>
  <si>
    <t>Cortisol 6-8 AM, saliva</t>
  </si>
  <si>
    <t>nM/L</t>
  </si>
  <si>
    <t>Adrenal Stress</t>
  </si>
  <si>
    <t>Adrenal Fatigue</t>
  </si>
  <si>
    <t>Cortisol 11AM - 1PM, saliva</t>
  </si>
  <si>
    <t>nM/L</t>
  </si>
  <si>
    <t>Adrenal Stress</t>
  </si>
  <si>
    <t>Adrenal Fatigue</t>
  </si>
  <si>
    <t>Cortisol 4-5 PM, saliva</t>
  </si>
  <si>
    <t>nM/L</t>
  </si>
  <si>
    <t>Adrenal Stress</t>
  </si>
  <si>
    <t>Adrenal Fatigue</t>
  </si>
  <si>
    <t>Cortisol 10PM -Midnight, saliva</t>
  </si>
  <si>
    <t>nM/L</t>
  </si>
  <si>
    <t>Adrenal Stress</t>
  </si>
  <si>
    <t>Adrenal Fatigue</t>
  </si>
  <si>
    <t>Cortisol middle of night 1, saliva</t>
  </si>
  <si>
    <t>nM/L</t>
  </si>
  <si>
    <t>Adrenal Stress</t>
  </si>
  <si>
    <t>Adrenal Fatigue</t>
  </si>
  <si>
    <t>Cortisol middle of night 2, saliva</t>
  </si>
  <si>
    <t>nM/L</t>
  </si>
  <si>
    <t>Adrenal Stress</t>
  </si>
  <si>
    <t>Adrenal Fatigue</t>
  </si>
  <si>
    <t>Dehydroepiandrosterone free fraction (DHEA + DHEA-S), saliva</t>
  </si>
  <si>
    <t>ng/mL</t>
  </si>
  <si>
    <t>17-Hydroxyprogesterone, saliva</t>
  </si>
  <si>
    <t>pg/mL</t>
  </si>
  <si>
    <t>Total salivary sIgA, saliva</t>
  </si>
  <si>
    <t>μg/ml</t>
  </si>
  <si>
    <t>Chronic adrenal hyperactivity followed by fatigue</t>
  </si>
  <si>
    <t>Symptom Scorecards</t>
  </si>
  <si>
    <t>Body System and Organ Assessment</t>
  </si>
  <si>
    <t>Name of medications you currently take or have taken over the past several months</t>
  </si>
  <si>
    <t>Glucose Tracking</t>
  </si>
  <si>
    <r>
      <rPr>
        <b/>
        <sz val="10"/>
        <rFont val="Calibri"/>
        <family val="2"/>
        <scheme val="minor"/>
      </rPr>
      <t>PLEASE READ THE FOLLOWING CAREFULLY TO MAKE YOUR JOURNAL MOST USEFUL</t>
    </r>
    <r>
      <rPr>
        <sz val="10"/>
        <rFont val="Calibri"/>
        <family val="2"/>
        <scheme val="minor"/>
      </rPr>
      <t xml:space="preserve">
* Record all food, water, and other beverage intake.  Be as detailed as you can. Include portion size and preparation (i.e. raw, steamed, fried, baked, etc.) as closely as possible.  Also record beverages, fats, oils, and condiments (i.e. dressings, mayonnaise, etc.) and indicate emotional state during each meal.   
* For exercise record the specific activity (i.e. walking, running, weight lifting), length of time, and intensity. 
* Note when you do appreciation and breathing exercise (HeartMath) in the emotional state column.
* Record any symptoms you experience throughout the day along with the time and whether or not the symptoms appear to be associated with food.  For example, if you eat breakfast at 9:00 am, have a headache at 11:00 am and eat lunch at 12:00 pm, there would be three entries in your chart, one for each time. 
* If you have a glucose meter, record your glucose level before you eat, right after you eat, and then every 15 minutes up to 1 hour.  Then record your glucose every hour for 5 hours or your next meal.  Ideally your meals should be spaced 5 hours apart, but that may take some time to accomplish.  
* Record as many days as you can.  Keep it low stress.  If you miss a few meals, note it and move on.  Try to remember as best you can, but keep calm and cool about it.</t>
    </r>
  </si>
  <si>
    <r>
      <t xml:space="preserve">Rate energy, stress level, and symptoms from </t>
    </r>
    <r>
      <rPr>
        <b/>
        <sz val="10"/>
        <rFont val="Calibri"/>
        <family val="2"/>
        <scheme val="minor"/>
      </rPr>
      <t xml:space="preserve"> 0-10</t>
    </r>
    <r>
      <rPr>
        <sz val="10"/>
        <rFont val="Calibri"/>
        <family val="2"/>
        <scheme val="minor"/>
      </rPr>
      <t xml:space="preserve">, where </t>
    </r>
    <r>
      <rPr>
        <b/>
        <sz val="10"/>
        <rFont val="Calibri"/>
        <family val="2"/>
        <scheme val="minor"/>
      </rPr>
      <t>0=none,  1=minimum, and 10=maximum</t>
    </r>
    <r>
      <rPr>
        <sz val="10"/>
        <rFont val="Calibri"/>
        <family val="2"/>
        <scheme val="minor"/>
      </rPr>
      <t xml:space="preserve">.  Insert an entry for each bowel movement with time of day and indicate in box: the </t>
    </r>
    <r>
      <rPr>
        <b/>
        <sz val="10"/>
        <rFont val="Calibri"/>
        <family val="2"/>
        <scheme val="minor"/>
      </rPr>
      <t>color, quantity</t>
    </r>
    <r>
      <rPr>
        <sz val="10"/>
        <rFont val="Calibri"/>
        <family val="2"/>
        <scheme val="minor"/>
      </rPr>
      <t xml:space="preserve"> (S,M,L), </t>
    </r>
    <r>
      <rPr>
        <b/>
        <sz val="10"/>
        <rFont val="Calibri"/>
        <family val="2"/>
        <scheme val="minor"/>
      </rPr>
      <t>thickness</t>
    </r>
    <r>
      <rPr>
        <sz val="10"/>
        <rFont val="Calibri"/>
        <family val="2"/>
        <scheme val="minor"/>
      </rPr>
      <t xml:space="preserve"> (approx. finger widths), and </t>
    </r>
    <r>
      <rPr>
        <b/>
        <sz val="10"/>
        <rFont val="Calibri"/>
        <family val="2"/>
        <scheme val="minor"/>
      </rPr>
      <t>consistency</t>
    </r>
    <r>
      <rPr>
        <sz val="10"/>
        <rFont val="Calibri"/>
        <family val="2"/>
        <scheme val="minor"/>
      </rPr>
      <t xml:space="preserve"> (H=Hard, S=Soft, WF=Well Formed, W=Watery). For other, describe. </t>
    </r>
    <r>
      <rPr>
        <b/>
        <sz val="10"/>
        <rFont val="Calibri"/>
        <family val="2"/>
        <scheme val="minor"/>
      </rPr>
      <t>Example</t>
    </r>
    <r>
      <rPr>
        <sz val="10"/>
        <rFont val="Calibri"/>
        <family val="2"/>
        <scheme val="minor"/>
      </rPr>
      <t xml:space="preserve"> (ideal): </t>
    </r>
    <r>
      <rPr>
        <b/>
        <sz val="10"/>
        <rFont val="Calibri"/>
        <family val="2"/>
        <scheme val="minor"/>
      </rPr>
      <t>greenish brown, L,3,S,WF</t>
    </r>
    <r>
      <rPr>
        <sz val="10"/>
        <rFont val="Calibri"/>
        <family val="2"/>
        <scheme val="minor"/>
      </rPr>
      <t>.  For pain, note location.  For digestion, note specific symptoms or areas of discomfort.</t>
    </r>
  </si>
  <si>
    <t>Other Symptoms
(list &amp; rate       1-10)</t>
  </si>
  <si>
    <r>
      <rPr>
        <b/>
        <sz val="10"/>
        <color rgb="FF000000"/>
        <rFont val="Calibri"/>
        <family val="2"/>
        <scheme val="minor"/>
      </rPr>
      <t>INSTRUCTIONS:</t>
    </r>
    <r>
      <rPr>
        <sz val="10"/>
        <color rgb="FF000000"/>
        <rFont val="Calibri"/>
        <family val="2"/>
        <scheme val="minor"/>
      </rPr>
      <t xml:space="preserve"> This form gives you a place to keep track of all of your "Present Health - Symptom Survey" assessment results.  There is a column for the initial score and 4 additional ones so you can reassess quarterly and keep track of your progress throughout the year.  Be sure to put the date of the test in the light purple column header.</t>
    </r>
  </si>
  <si>
    <r>
      <rPr>
        <b/>
        <sz val="10"/>
        <color rgb="FF000000"/>
        <rFont val="Calibri"/>
        <family val="2"/>
        <scheme val="minor"/>
      </rPr>
      <t xml:space="preserve">NOTICE: </t>
    </r>
    <r>
      <rPr>
        <sz val="10"/>
        <color rgb="FF000000"/>
        <rFont val="Calibri"/>
        <family val="2"/>
        <scheme val="minor"/>
      </rPr>
      <t xml:space="preserve"> The information contained here-in is not to be construed as medical advice.  This is an educational program designed to empower you to take charge of your own health and learn to understand the signs your body is giving you. The responsibility for the consequences of your use of any suggestion or procedure described hereafter lies not with the authors, publisher or distributors of this program. This is not intended as medical diagnosis or health advice. To give you a full interpretation would require a comprehensive assessment. We recommend consulting with a licensed health professional before changing your diet or supplementation program. Except for personal use, no part of this program may be reproduced or distributed, in any form or by any means, electronic, mechanical, photocopying, or otherwise, without prior written permission from the publisher.</t>
    </r>
  </si>
  <si>
    <r>
      <rPr>
        <b/>
        <sz val="12"/>
        <rFont val="Calibri"/>
        <family val="2"/>
        <scheme val="minor"/>
      </rPr>
      <t xml:space="preserve">NOTICE: </t>
    </r>
    <r>
      <rPr>
        <sz val="12"/>
        <rFont val="Calibri"/>
        <family val="2"/>
        <scheme val="minor"/>
      </rPr>
      <t xml:space="preserve"> The information contained here-in is not to be construed as medical advice.  This is an educational program designed to empower you to take charge of your own health and learn to understand the signs your body is giving you. The responsibility for the consequences of your use of any suggestion or procedure described hereafter lies not with the authors, publisher or distributors of this program. This is not intended as medical diagnosis or health advice. To give you a full interpretation would require a comprehensive assessment. We recommend consulting with a licensed health professional before changing your diet or supplementation program. Except for personal use, no part of this program may be reproduced or distributed, in any form or by any means, electronic, mechanical, photocopying, or otherwise, without prior written permission from the publisher.</t>
    </r>
  </si>
  <si>
    <t xml:space="preserve">Lab Results - International                                                                                                          Lab Results - International                                                                                                              Lab Results - International                                                                               Lab Results - International                                                                                                   </t>
  </si>
  <si>
    <t>UNITS</t>
  </si>
  <si>
    <t>BUN/Creatinine ratio</t>
  </si>
  <si>
    <t>Lab Results - U.S.                                                                                  Lab Results - U.S.                                                                                          Lab Results - U.S.</t>
  </si>
  <si>
    <r>
      <rPr>
        <b/>
        <sz val="10"/>
        <color rgb="FFFF0000"/>
        <rFont val="Calibri"/>
        <family val="2"/>
        <scheme val="minor"/>
      </rPr>
      <t>INSTRUCTIONS For International Version of Spreadsheet:</t>
    </r>
    <r>
      <rPr>
        <sz val="10"/>
        <rFont val="Calibri"/>
        <family val="2"/>
        <scheme val="minor"/>
      </rPr>
      <t xml:space="preserve"> </t>
    </r>
    <r>
      <rPr>
        <b/>
        <sz val="10"/>
        <rFont val="Calibri"/>
        <family val="2"/>
        <scheme val="minor"/>
      </rPr>
      <t>Enter the numbers from your lab test into the column labelled</t>
    </r>
    <r>
      <rPr>
        <sz val="10"/>
        <rFont val="Calibri"/>
        <family val="2"/>
        <scheme val="minor"/>
      </rPr>
      <t xml:space="preserve"> </t>
    </r>
    <r>
      <rPr>
        <sz val="10"/>
        <color rgb="FF9900FF"/>
        <rFont val="Calibri"/>
        <family val="2"/>
        <scheme val="minor"/>
      </rPr>
      <t>"Enter Results in this Column Standard Intl Units (SI)"  (purple)</t>
    </r>
    <r>
      <rPr>
        <sz val="10"/>
        <rFont val="Calibri"/>
        <family val="2"/>
        <scheme val="minor"/>
      </rPr>
      <t xml:space="preserve">.  Be sure to put the date in the pink column.  
Once you enter the result in the purple column, the US conversion will appear in the pink column.   You can enter up to 12 different lab results.   
The </t>
    </r>
    <r>
      <rPr>
        <b/>
        <sz val="10"/>
        <color rgb="FFFF99CC"/>
        <rFont val="Calibri"/>
        <family val="2"/>
        <scheme val="minor"/>
      </rPr>
      <t>pink</t>
    </r>
    <r>
      <rPr>
        <sz val="10"/>
        <rFont val="Calibri"/>
        <family val="2"/>
        <scheme val="minor"/>
      </rPr>
      <t xml:space="preserve"> cells change color according to the US ranges:       
**</t>
    </r>
    <r>
      <rPr>
        <b/>
        <sz val="10"/>
        <color rgb="FF00B050"/>
        <rFont val="Calibri"/>
        <family val="2"/>
        <scheme val="minor"/>
      </rPr>
      <t>Green</t>
    </r>
    <r>
      <rPr>
        <sz val="10"/>
        <rFont val="Calibri"/>
        <family val="2"/>
        <scheme val="minor"/>
      </rPr>
      <t xml:space="preserve"> (or White in earlier versions of Excel) means within ideal range,                           
**</t>
    </r>
    <r>
      <rPr>
        <b/>
        <sz val="10"/>
        <color theme="7" tint="-0.249977111117893"/>
        <rFont val="Calibri"/>
        <family val="2"/>
        <scheme val="minor"/>
      </rPr>
      <t>Yellow</t>
    </r>
    <r>
      <rPr>
        <sz val="10"/>
        <rFont val="Calibri"/>
        <family val="2"/>
        <scheme val="minor"/>
      </rPr>
      <t xml:space="preserve"> means outside ideal range, within lab range 
**</t>
    </r>
    <r>
      <rPr>
        <b/>
        <sz val="10"/>
        <color theme="5" tint="-0.249977111117893"/>
        <rFont val="Calibri"/>
        <family val="2"/>
        <scheme val="minor"/>
      </rPr>
      <t>Orange</t>
    </r>
    <r>
      <rPr>
        <sz val="10"/>
        <rFont val="Calibri"/>
        <family val="2"/>
        <scheme val="minor"/>
      </rPr>
      <t xml:space="preserve"> means outside lab range
If you'd like the spreadsheet to interpret your results, you will need to transfer the values in the US converted column to the sheet labelled Lab Results - U.S.</t>
    </r>
  </si>
  <si>
    <r>
      <rPr>
        <b/>
        <sz val="10"/>
        <color rgb="FFFF0000"/>
        <rFont val="Calibri"/>
        <family val="2"/>
        <scheme val="minor"/>
      </rPr>
      <t>INSTRUCTIONS For U.S. Lab Spreadsheet:</t>
    </r>
    <r>
      <rPr>
        <sz val="10"/>
        <rFont val="Calibri"/>
        <family val="2"/>
        <scheme val="minor"/>
      </rPr>
      <t xml:space="preserve"> Enter the numbers from your lab test into the column labelled "Results".  Be sure to put the date in the columns.  You can enter up to 12 different lab results.   
Cells change color according to the US ranges:       
**</t>
    </r>
    <r>
      <rPr>
        <b/>
        <sz val="10"/>
        <color rgb="FF00B050"/>
        <rFont val="Calibri"/>
        <family val="2"/>
        <scheme val="minor"/>
      </rPr>
      <t>Green</t>
    </r>
    <r>
      <rPr>
        <sz val="10"/>
        <rFont val="Calibri"/>
        <family val="2"/>
        <scheme val="minor"/>
      </rPr>
      <t xml:space="preserve"> (or white in older versions of Excel) means within ideal range,                           
**</t>
    </r>
    <r>
      <rPr>
        <b/>
        <sz val="10"/>
        <color theme="7" tint="-0.249977111117893"/>
        <rFont val="Calibri"/>
        <family val="2"/>
        <scheme val="minor"/>
      </rPr>
      <t>Yellow</t>
    </r>
    <r>
      <rPr>
        <sz val="10"/>
        <rFont val="Calibri"/>
        <family val="2"/>
        <scheme val="minor"/>
      </rPr>
      <t xml:space="preserve"> means outside ideal range, within lab range 
**</t>
    </r>
    <r>
      <rPr>
        <b/>
        <sz val="10"/>
        <color theme="5"/>
        <rFont val="Calibri"/>
        <family val="2"/>
        <scheme val="minor"/>
      </rPr>
      <t>Orange</t>
    </r>
    <r>
      <rPr>
        <sz val="10"/>
        <rFont val="Calibri"/>
        <family val="2"/>
        <scheme val="minor"/>
      </rPr>
      <t xml:space="preserve"> means outside lab range</t>
    </r>
  </si>
  <si>
    <r>
      <rPr>
        <b/>
        <sz val="10"/>
        <rFont val="Calibri"/>
        <family val="2"/>
        <scheme val="minor"/>
      </rPr>
      <t xml:space="preserve">NOTICE:  </t>
    </r>
    <r>
      <rPr>
        <sz val="10"/>
        <rFont val="Calibri"/>
        <family val="2"/>
        <scheme val="minor"/>
      </rPr>
      <t>The information contained here-in is not to be construed as medical advice.  This is an educational program designed to empower you to take charge of your own health and learn to understand the signs your body is giving you. The responsibility for the consequences of your use of any suggestion or procedure described hereafter lies not with the authors, publisher or distributors of this program. This is not intended as medical diagnosis or health advice. To give you a full interpretation would require a comprehensive assessment. We recommend consulting with a licensed health professional before changing your diet or supplementation program. Except for personal use, no part of this program may be reproduced or distributed, in any form or by any means, electronic, mechanical, photocopying, or otherwise, without prior written permission from the publisher.</t>
    </r>
  </si>
  <si>
    <t xml:space="preserve">Diabetes; insulin resistance; thiamin deficiency; stress; liver. </t>
  </si>
  <si>
    <t>YourNameHere</t>
  </si>
  <si>
    <t>ClientNameHere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</si>
</sst>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m/dd/yy"/>
    <numFmt numFmtId="165" formatCode="0.0"/>
  </numFmts>
  <fonts count="32" x14ac:knownFonts="1">
    <font>
      <sz val="10"/>
      <name val="Arial"/>
    </font>
    <font>
      <sz val="10"/>
      <name val="Arial"/>
      <family val="2"/>
    </font>
    <font>
      <b/>
      <sz val="12"/>
      <name val="Calibri"/>
      <family val="2"/>
      <scheme val="minor"/>
    </font>
    <font>
      <b/>
      <sz val="12"/>
      <color rgb="FF000000"/>
      <name val="Calibri"/>
      <family val="2"/>
      <scheme val="minor"/>
    </font>
    <font>
      <sz val="10"/>
      <name val="Calibri"/>
      <family val="2"/>
      <scheme val="minor"/>
    </font>
    <font>
      <sz val="12"/>
      <name val="Calibri"/>
      <family val="2"/>
      <scheme val="minor"/>
    </font>
    <font>
      <sz val="11"/>
      <color rgb="FF000000"/>
      <name val="Calibri"/>
      <family val="2"/>
      <scheme val="minor"/>
    </font>
    <font>
      <b/>
      <sz val="10"/>
      <color rgb="FF000000"/>
      <name val="Calibri"/>
      <family val="2"/>
      <scheme val="minor"/>
    </font>
    <font>
      <b/>
      <sz val="11"/>
      <color rgb="FF000000"/>
      <name val="Calibri"/>
      <family val="2"/>
      <scheme val="minor"/>
    </font>
    <font>
      <b/>
      <sz val="20"/>
      <name val="Calibri"/>
      <family val="2"/>
      <scheme val="minor"/>
    </font>
    <font>
      <sz val="12"/>
      <color rgb="FF000000"/>
      <name val="Calibri"/>
      <family val="2"/>
      <scheme val="minor"/>
    </font>
    <font>
      <b/>
      <sz val="12"/>
      <color theme="1"/>
      <name val="Calibri"/>
      <family val="2"/>
      <scheme val="minor"/>
    </font>
    <font>
      <b/>
      <sz val="20"/>
      <color rgb="FF000000"/>
      <name val="Calibri"/>
      <family val="2"/>
      <scheme val="minor"/>
    </font>
    <font>
      <b/>
      <sz val="14"/>
      <name val="Calibri"/>
      <family val="2"/>
      <scheme val="minor"/>
    </font>
    <font>
      <sz val="10"/>
      <color rgb="FF000000"/>
      <name val="Calibri"/>
      <family val="2"/>
      <scheme val="minor"/>
    </font>
    <font>
      <sz val="14"/>
      <color rgb="FF000000"/>
      <name val="Calibri"/>
      <family val="2"/>
      <scheme val="minor"/>
    </font>
    <font>
      <b/>
      <sz val="16"/>
      <color rgb="FF000000"/>
      <name val="Calibri"/>
      <family val="2"/>
      <scheme val="minor"/>
    </font>
    <font>
      <sz val="16"/>
      <name val="Calibri"/>
      <family val="2"/>
      <scheme val="minor"/>
    </font>
    <font>
      <b/>
      <sz val="10"/>
      <name val="Calibri"/>
      <family val="2"/>
      <scheme val="minor"/>
    </font>
    <font>
      <sz val="14"/>
      <name val="Calibri"/>
      <family val="2"/>
      <scheme val="minor"/>
    </font>
    <font>
      <b/>
      <sz val="18"/>
      <name val="Calibri"/>
      <family val="2"/>
      <scheme val="minor"/>
    </font>
    <font>
      <sz val="11"/>
      <name val="Calibri"/>
      <family val="2"/>
      <scheme val="minor"/>
    </font>
    <font>
      <sz val="12"/>
      <color rgb="FFBFBFBF"/>
      <name val="Calibri"/>
      <family val="2"/>
      <scheme val="minor"/>
    </font>
    <font>
      <b/>
      <sz val="16"/>
      <color theme="1"/>
      <name val="Calibri"/>
      <family val="2"/>
      <scheme val="minor"/>
    </font>
    <font>
      <b/>
      <sz val="18"/>
      <color theme="1"/>
      <name val="Calibri"/>
      <family val="2"/>
      <scheme val="minor"/>
    </font>
    <font>
      <b/>
      <sz val="10"/>
      <color rgb="FFFF0000"/>
      <name val="Calibri"/>
      <family val="2"/>
      <scheme val="minor"/>
    </font>
    <font>
      <sz val="10"/>
      <color rgb="FF9900FF"/>
      <name val="Calibri"/>
      <family val="2"/>
      <scheme val="minor"/>
    </font>
    <font>
      <b/>
      <sz val="10"/>
      <color rgb="FFFF99CC"/>
      <name val="Calibri"/>
      <family val="2"/>
      <scheme val="minor"/>
    </font>
    <font>
      <b/>
      <sz val="10"/>
      <color rgb="FF00B050"/>
      <name val="Calibri"/>
      <family val="2"/>
      <scheme val="minor"/>
    </font>
    <font>
      <b/>
      <sz val="10"/>
      <color theme="7" tint="-0.249977111117893"/>
      <name val="Calibri"/>
      <family val="2"/>
      <scheme val="minor"/>
    </font>
    <font>
      <b/>
      <sz val="10"/>
      <color theme="5" tint="-0.249977111117893"/>
      <name val="Calibri"/>
      <family val="2"/>
      <scheme val="minor"/>
    </font>
    <font>
      <b/>
      <sz val="10"/>
      <color theme="5"/>
      <name val="Calibri"/>
      <family val="2"/>
      <scheme val="minor"/>
    </font>
  </fonts>
  <fills count="35">
    <fill>
      <patternFill patternType="none"/>
    </fill>
    <fill>
      <patternFill patternType="gray125"/>
    </fill>
    <fill>
      <patternFill patternType="solid">
        <fgColor rgb="FFFDE9D9"/>
        <bgColor rgb="FFFDE9D9"/>
      </patternFill>
    </fill>
    <fill>
      <patternFill patternType="solid">
        <fgColor rgb="FFFFFFFF"/>
        <bgColor rgb="FFFFFFFF"/>
      </patternFill>
    </fill>
    <fill>
      <patternFill patternType="solid">
        <fgColor rgb="FFEAF1DD"/>
        <bgColor rgb="FFEAF1DD"/>
      </patternFill>
    </fill>
    <fill>
      <patternFill patternType="solid">
        <fgColor rgb="FFCCC0D9"/>
        <bgColor rgb="FFCCC0D9"/>
      </patternFill>
    </fill>
    <fill>
      <patternFill patternType="solid">
        <fgColor rgb="FFE5DFEC"/>
        <bgColor rgb="FFE5DFEC"/>
      </patternFill>
    </fill>
    <fill>
      <patternFill patternType="solid">
        <fgColor rgb="FFC0C0C0"/>
        <bgColor rgb="FFC0C0C0"/>
      </patternFill>
    </fill>
    <fill>
      <patternFill patternType="solid">
        <fgColor rgb="FFD6A7FF"/>
        <bgColor rgb="FFD6A7FF"/>
      </patternFill>
    </fill>
    <fill>
      <patternFill patternType="solid">
        <fgColor rgb="FFFF99CC"/>
        <bgColor rgb="FFFF99CC"/>
      </patternFill>
    </fill>
    <fill>
      <patternFill patternType="solid">
        <fgColor rgb="FFFFFF00"/>
        <bgColor rgb="FFFFFF00"/>
      </patternFill>
    </fill>
    <fill>
      <patternFill patternType="solid">
        <fgColor rgb="FFDECFFF"/>
        <bgColor rgb="FFDECFFF"/>
      </patternFill>
    </fill>
    <fill>
      <patternFill patternType="solid">
        <fgColor rgb="FFA5A5A5"/>
        <bgColor rgb="FFA5A5A5"/>
      </patternFill>
    </fill>
    <fill>
      <patternFill patternType="solid">
        <fgColor rgb="FFD8D8D8"/>
        <bgColor rgb="FFD8D8D8"/>
      </patternFill>
    </fill>
    <fill>
      <patternFill patternType="solid">
        <fgColor rgb="FF00B050"/>
        <bgColor rgb="FF00B050"/>
      </patternFill>
    </fill>
    <fill>
      <patternFill patternType="solid">
        <fgColor theme="9" tint="0.79998168889431442"/>
        <bgColor indexed="64"/>
      </patternFill>
    </fill>
    <fill>
      <patternFill patternType="solid">
        <fgColor theme="5" tint="0.79998168889431442"/>
        <bgColor rgb="FFDAEEF3"/>
      </patternFill>
    </fill>
    <fill>
      <patternFill patternType="solid">
        <fgColor rgb="FFE2EFDA"/>
        <bgColor indexed="64"/>
      </patternFill>
    </fill>
    <fill>
      <patternFill patternType="solid">
        <fgColor rgb="FFE2EFDA"/>
        <bgColor rgb="FF92CDDC"/>
      </patternFill>
    </fill>
    <fill>
      <patternFill patternType="solid">
        <fgColor theme="5" tint="0.79998168889431442"/>
        <bgColor indexed="64"/>
      </patternFill>
    </fill>
    <fill>
      <patternFill patternType="solid">
        <fgColor theme="9" tint="0.79998168889431442"/>
        <bgColor rgb="FF92CDDC"/>
      </patternFill>
    </fill>
    <fill>
      <patternFill patternType="solid">
        <fgColor theme="7" tint="0.79998168889431442"/>
        <bgColor indexed="64"/>
      </patternFill>
    </fill>
    <fill>
      <patternFill patternType="solid">
        <fgColor theme="9" tint="0.79998168889431442"/>
        <bgColor rgb="FFB7DEE8"/>
      </patternFill>
    </fill>
    <fill>
      <patternFill patternType="solid">
        <fgColor theme="5" tint="0.79998168889431442"/>
        <bgColor rgb="FFFDE9D9"/>
      </patternFill>
    </fill>
    <fill>
      <patternFill patternType="solid">
        <fgColor theme="7" tint="0.79998168889431442"/>
        <bgColor rgb="FFFDE9D9"/>
      </patternFill>
    </fill>
    <fill>
      <patternFill patternType="solid">
        <fgColor theme="9" tint="0.79998168889431442"/>
        <bgColor rgb="FFFFFFFF"/>
      </patternFill>
    </fill>
    <fill>
      <patternFill patternType="solid">
        <fgColor theme="7" tint="0.79998168889431442"/>
        <bgColor rgb="FFD9D2E9"/>
      </patternFill>
    </fill>
    <fill>
      <patternFill patternType="solid">
        <fgColor theme="5" tint="0.79998168889431442"/>
        <bgColor rgb="FFFABF8F"/>
      </patternFill>
    </fill>
    <fill>
      <patternFill patternType="solid">
        <fgColor theme="5" tint="0.79998168889431442"/>
        <bgColor rgb="FFFFFFFF"/>
      </patternFill>
    </fill>
    <fill>
      <patternFill patternType="solid">
        <fgColor theme="7" tint="0.79998168889431442"/>
        <bgColor rgb="FFC0C0C0"/>
      </patternFill>
    </fill>
    <fill>
      <patternFill patternType="solid">
        <fgColor theme="9" tint="0.79998168889431442"/>
        <bgColor rgb="FFC0C0C0"/>
      </patternFill>
    </fill>
    <fill>
      <patternFill patternType="solid">
        <fgColor theme="9" tint="0.79998168889431442"/>
        <bgColor rgb="FFA5A5A5"/>
      </patternFill>
    </fill>
    <fill>
      <patternFill patternType="solid">
        <fgColor theme="9" tint="0.79998168889431442"/>
        <bgColor rgb="FFD8D8D8"/>
      </patternFill>
    </fill>
    <fill>
      <patternFill patternType="solid">
        <fgColor theme="9" tint="0.79998168889431442"/>
        <bgColor rgb="FFBFBFBF"/>
      </patternFill>
    </fill>
    <fill>
      <patternFill patternType="solid">
        <fgColor theme="7" tint="0.79998168889431442"/>
        <bgColor rgb="FFFFFFFF"/>
      </patternFill>
    </fill>
  </fills>
  <borders count="48">
    <border>
      <left/>
      <right/>
      <top/>
      <bottom/>
      <diagonal/>
    </border>
    <border>
      <left/>
      <right/>
      <top/>
      <bottom/>
      <diagonal/>
    </border>
    <border>
      <left/>
      <right/>
      <top/>
      <bottom/>
      <diagonal/>
    </border>
    <border>
      <left/>
      <right/>
      <top/>
      <bottom/>
      <diagonal/>
    </border>
    <border>
      <left/>
      <right/>
      <top/>
      <bottom/>
      <diagonal/>
    </border>
    <border>
      <left/>
      <right style="thin">
        <color rgb="FF000000"/>
      </right>
      <top/>
      <bottom style="thin">
        <color rgb="FF000000"/>
      </bottom>
      <diagonal/>
    </border>
    <border>
      <left/>
      <right/>
      <top/>
      <bottom/>
      <diagonal/>
    </border>
    <border>
      <left/>
      <right/>
      <top/>
      <bottom/>
      <diagonal/>
    </border>
    <border>
      <left/>
      <right/>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2">
    <xf numFmtId="0" fontId="0" fillId="0" borderId="0"/>
    <xf numFmtId="0" fontId="1" fillId="0" borderId="8"/>
  </cellStyleXfs>
  <cellXfs count="294">
    <xf numFmtId="0" fontId="0" fillId="0" borderId="0" xfId="0"/>
    <xf numFmtId="0" fontId="4" fillId="0" borderId="0" xfId="0" applyFont="1"/>
    <xf numFmtId="0" fontId="5" fillId="0" borderId="1" xfId="0" applyFont="1" applyBorder="1"/>
    <xf numFmtId="0" fontId="6" fillId="0" borderId="1" xfId="0" applyFont="1" applyBorder="1"/>
    <xf numFmtId="0" fontId="16" fillId="18" borderId="19" xfId="0" applyFont="1" applyFill="1" applyBorder="1" applyAlignment="1">
      <alignment wrapText="1"/>
    </xf>
    <xf numFmtId="0" fontId="16" fillId="18" borderId="12" xfId="0" applyFont="1" applyFill="1" applyBorder="1" applyAlignment="1">
      <alignment wrapText="1"/>
    </xf>
    <xf numFmtId="0" fontId="16" fillId="18" borderId="20" xfId="0" applyFont="1" applyFill="1" applyBorder="1" applyAlignment="1">
      <alignment wrapText="1"/>
    </xf>
    <xf numFmtId="0" fontId="6" fillId="0" borderId="19" xfId="0" applyFont="1" applyBorder="1"/>
    <xf numFmtId="0" fontId="6" fillId="0" borderId="12" xfId="0" applyFont="1" applyBorder="1"/>
    <xf numFmtId="0" fontId="15" fillId="0" borderId="12" xfId="0" applyFont="1" applyBorder="1"/>
    <xf numFmtId="0" fontId="6" fillId="0" borderId="20" xfId="0" applyFont="1" applyBorder="1"/>
    <xf numFmtId="0" fontId="6" fillId="0" borderId="21" xfId="0" applyFont="1" applyBorder="1"/>
    <xf numFmtId="0" fontId="6" fillId="0" borderId="22" xfId="0" applyFont="1" applyBorder="1"/>
    <xf numFmtId="0" fontId="6" fillId="0" borderId="23" xfId="0" applyFont="1" applyBorder="1"/>
    <xf numFmtId="0" fontId="13" fillId="2" borderId="17"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4" fillId="0" borderId="27" xfId="0" applyFont="1" applyBorder="1"/>
    <xf numFmtId="14" fontId="8" fillId="6" borderId="27" xfId="0" applyNumberFormat="1" applyFont="1" applyFill="1" applyBorder="1" applyAlignment="1">
      <alignment horizontal="center" vertical="center" wrapText="1"/>
    </xf>
    <xf numFmtId="0" fontId="14" fillId="3" borderId="27" xfId="0" applyFont="1" applyFill="1" applyBorder="1" applyAlignment="1">
      <alignment horizontal="center" vertical="center" wrapText="1"/>
    </xf>
    <xf numFmtId="0" fontId="6" fillId="0" borderId="27" xfId="0" applyFont="1" applyBorder="1"/>
    <xf numFmtId="0" fontId="7" fillId="0" borderId="27" xfId="0" applyFont="1" applyBorder="1" applyAlignment="1">
      <alignment horizontal="center" vertical="center" wrapText="1"/>
    </xf>
    <xf numFmtId="0" fontId="8" fillId="6" borderId="27" xfId="0"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0" borderId="27" xfId="0" applyFont="1" applyBorder="1" applyAlignment="1">
      <alignment vertical="center" wrapText="1"/>
    </xf>
    <xf numFmtId="0" fontId="7" fillId="3" borderId="27" xfId="0" applyFont="1" applyFill="1" applyBorder="1" applyAlignment="1">
      <alignment vertical="center" wrapText="1"/>
    </xf>
    <xf numFmtId="0" fontId="2" fillId="2" borderId="26" xfId="0" applyFont="1" applyFill="1" applyBorder="1" applyAlignment="1">
      <alignment horizontal="left" vertical="center" wrapText="1"/>
    </xf>
    <xf numFmtId="0" fontId="4" fillId="0" borderId="28" xfId="0" applyFont="1" applyBorder="1"/>
    <xf numFmtId="0" fontId="3" fillId="16" borderId="26" xfId="0" applyFont="1" applyFill="1" applyBorder="1" applyAlignment="1">
      <alignment horizontal="center" vertical="center" wrapText="1"/>
    </xf>
    <xf numFmtId="0" fontId="8" fillId="5" borderId="26" xfId="0" applyFont="1" applyFill="1" applyBorder="1" applyAlignment="1">
      <alignment vertical="center" wrapText="1"/>
    </xf>
    <xf numFmtId="14" fontId="8" fillId="6" borderId="28" xfId="0" applyNumberFormat="1" applyFont="1" applyFill="1" applyBorder="1" applyAlignment="1">
      <alignment horizontal="center" vertical="center" wrapText="1"/>
    </xf>
    <xf numFmtId="0" fontId="14" fillId="3" borderId="26" xfId="0" applyFont="1" applyFill="1" applyBorder="1" applyAlignment="1">
      <alignment vertical="center" wrapText="1"/>
    </xf>
    <xf numFmtId="0" fontId="6" fillId="0" borderId="28" xfId="0" applyFont="1" applyBorder="1"/>
    <xf numFmtId="0" fontId="14" fillId="0" borderId="26" xfId="0" applyFont="1" applyBorder="1" applyAlignment="1">
      <alignment vertical="center" wrapText="1"/>
    </xf>
    <xf numFmtId="0" fontId="8" fillId="6" borderId="28" xfId="0" applyFont="1" applyFill="1" applyBorder="1" applyAlignment="1">
      <alignment horizontal="center" vertical="center" wrapText="1"/>
    </xf>
    <xf numFmtId="0" fontId="14" fillId="0" borderId="26" xfId="0" applyFont="1" applyBorder="1" applyAlignment="1">
      <alignment vertical="center"/>
    </xf>
    <xf numFmtId="0" fontId="2" fillId="2" borderId="32" xfId="0" applyFont="1" applyFill="1" applyBorder="1" applyAlignment="1">
      <alignment horizontal="left" vertical="center" wrapText="1"/>
    </xf>
    <xf numFmtId="0" fontId="7" fillId="16" borderId="26" xfId="0" applyFont="1" applyFill="1" applyBorder="1" applyAlignment="1">
      <alignment vertical="center" wrapText="1"/>
    </xf>
    <xf numFmtId="0" fontId="14" fillId="0" borderId="1" xfId="0" applyFont="1" applyBorder="1" applyAlignment="1">
      <alignment horizontal="left" vertical="top" wrapText="1"/>
    </xf>
    <xf numFmtId="0" fontId="4" fillId="0" borderId="27" xfId="0" applyFont="1" applyBorder="1" applyAlignment="1">
      <alignment horizontal="left" vertical="top" wrapText="1"/>
    </xf>
    <xf numFmtId="0" fontId="4" fillId="0" borderId="28" xfId="0" applyFont="1" applyBorder="1" applyAlignment="1">
      <alignment horizontal="left" vertical="top" wrapText="1"/>
    </xf>
    <xf numFmtId="0" fontId="13" fillId="2" borderId="32" xfId="0" applyFont="1" applyFill="1" applyBorder="1" applyAlignment="1">
      <alignment horizontal="left" vertical="center" wrapText="1"/>
    </xf>
    <xf numFmtId="0" fontId="19" fillId="0" borderId="24" xfId="0" applyFont="1" applyBorder="1" applyAlignment="1">
      <alignment horizontal="left" vertical="center" wrapText="1"/>
    </xf>
    <xf numFmtId="0" fontId="17" fillId="0" borderId="1" xfId="0" applyFont="1" applyBorder="1" applyAlignment="1">
      <alignment vertical="top" wrapText="1"/>
    </xf>
    <xf numFmtId="0" fontId="14"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top" wrapText="1"/>
    </xf>
    <xf numFmtId="0" fontId="18" fillId="20" borderId="27" xfId="0" applyFont="1" applyFill="1" applyBorder="1" applyAlignment="1">
      <alignment horizontal="center" vertical="center" wrapText="1"/>
    </xf>
    <xf numFmtId="0" fontId="18" fillId="20" borderId="26" xfId="0" applyFont="1" applyFill="1" applyBorder="1" applyAlignment="1">
      <alignment horizontal="center" vertical="center" wrapText="1"/>
    </xf>
    <xf numFmtId="0" fontId="18" fillId="20" borderId="28" xfId="0" applyFont="1" applyFill="1" applyBorder="1" applyAlignment="1">
      <alignment horizontal="center" vertical="center" wrapText="1"/>
    </xf>
    <xf numFmtId="0" fontId="4" fillId="0" borderId="26" xfId="0" applyFont="1" applyBorder="1" applyAlignment="1">
      <alignment horizontal="left" vertical="top" wrapText="1"/>
    </xf>
    <xf numFmtId="0" fontId="7" fillId="22" borderId="27" xfId="0" applyFont="1" applyFill="1" applyBorder="1" applyAlignment="1">
      <alignment horizontal="center" vertical="center" wrapText="1"/>
    </xf>
    <xf numFmtId="0" fontId="7" fillId="22" borderId="28" xfId="0" applyFont="1" applyFill="1" applyBorder="1" applyAlignment="1">
      <alignment horizontal="center" vertical="center" wrapText="1"/>
    </xf>
    <xf numFmtId="0" fontId="7" fillId="22" borderId="26" xfId="0" applyFont="1" applyFill="1" applyBorder="1" applyAlignment="1">
      <alignment horizontal="center" vertical="center" wrapText="1"/>
    </xf>
    <xf numFmtId="0" fontId="4" fillId="0" borderId="0" xfId="0" applyFont="1" applyAlignment="1">
      <alignment vertical="center"/>
    </xf>
    <xf numFmtId="0" fontId="4" fillId="0" borderId="26" xfId="0" applyFont="1" applyBorder="1"/>
    <xf numFmtId="0" fontId="4" fillId="0" borderId="29" xfId="0" applyFont="1" applyBorder="1"/>
    <xf numFmtId="0" fontId="4" fillId="0" borderId="30" xfId="0" applyFont="1" applyBorder="1"/>
    <xf numFmtId="0" fontId="4" fillId="0" borderId="31" xfId="0" applyFont="1" applyBorder="1"/>
    <xf numFmtId="0" fontId="18" fillId="19" borderId="27" xfId="0" applyFont="1" applyFill="1" applyBorder="1" applyAlignment="1">
      <alignment vertical="center"/>
    </xf>
    <xf numFmtId="0" fontId="7" fillId="23" borderId="27" xfId="0" applyFont="1" applyFill="1" applyBorder="1" applyAlignment="1">
      <alignment horizontal="center" vertical="center" wrapText="1"/>
    </xf>
    <xf numFmtId="0" fontId="7" fillId="23" borderId="28" xfId="0" applyFont="1" applyFill="1" applyBorder="1" applyAlignment="1">
      <alignment horizontal="center" vertical="center" wrapText="1"/>
    </xf>
    <xf numFmtId="0" fontId="6" fillId="3" borderId="2" xfId="0" applyFont="1" applyFill="1" applyBorder="1" applyAlignment="1">
      <alignment horizontal="left"/>
    </xf>
    <xf numFmtId="164" fontId="2" fillId="3" borderId="4" xfId="0" applyNumberFormat="1" applyFont="1" applyFill="1" applyBorder="1" applyAlignment="1">
      <alignment wrapText="1"/>
    </xf>
    <xf numFmtId="3" fontId="5" fillId="3" borderId="6" xfId="0" applyNumberFormat="1" applyFont="1" applyFill="1" applyBorder="1"/>
    <xf numFmtId="0" fontId="2" fillId="3" borderId="7" xfId="0" applyFont="1" applyFill="1" applyBorder="1"/>
    <xf numFmtId="1" fontId="5" fillId="3" borderId="8" xfId="0" applyNumberFormat="1" applyFont="1" applyFill="1" applyBorder="1"/>
    <xf numFmtId="165" fontId="18" fillId="30" borderId="27" xfId="0" applyNumberFormat="1" applyFont="1" applyFill="1" applyBorder="1" applyAlignment="1">
      <alignment horizontal="center" wrapText="1"/>
    </xf>
    <xf numFmtId="165" fontId="4" fillId="0" borderId="27" xfId="0" applyNumberFormat="1" applyFont="1" applyBorder="1" applyAlignment="1">
      <alignment horizontal="center" wrapText="1"/>
    </xf>
    <xf numFmtId="0" fontId="4" fillId="3" borderId="27" xfId="0" applyFont="1" applyFill="1" applyBorder="1" applyAlignment="1">
      <alignment horizontal="center" wrapText="1"/>
    </xf>
    <xf numFmtId="165" fontId="4" fillId="3" borderId="27" xfId="0" applyNumberFormat="1" applyFont="1" applyFill="1" applyBorder="1" applyAlignment="1">
      <alignment horizontal="center" wrapText="1"/>
    </xf>
    <xf numFmtId="1" fontId="4" fillId="0" borderId="27" xfId="0" applyNumberFormat="1" applyFont="1" applyBorder="1" applyAlignment="1">
      <alignment horizontal="center" wrapText="1"/>
    </xf>
    <xf numFmtId="2" fontId="4" fillId="0" borderId="27" xfId="0" applyNumberFormat="1" applyFont="1" applyBorder="1" applyAlignment="1">
      <alignment horizontal="center" wrapText="1"/>
    </xf>
    <xf numFmtId="0" fontId="5" fillId="0" borderId="26" xfId="0" applyFont="1" applyBorder="1" applyAlignment="1">
      <alignment wrapText="1"/>
    </xf>
    <xf numFmtId="3" fontId="5" fillId="0" borderId="26" xfId="0" applyNumberFormat="1" applyFont="1" applyBorder="1" applyAlignment="1">
      <alignment wrapText="1"/>
    </xf>
    <xf numFmtId="0" fontId="5" fillId="3" borderId="26" xfId="0" applyFont="1" applyFill="1" applyBorder="1" applyAlignment="1">
      <alignment horizontal="left" wrapText="1"/>
    </xf>
    <xf numFmtId="1" fontId="5" fillId="0" borderId="26" xfId="0" applyNumberFormat="1" applyFont="1" applyBorder="1" applyAlignment="1">
      <alignment wrapText="1"/>
    </xf>
    <xf numFmtId="165" fontId="18" fillId="30" borderId="27" xfId="0" applyNumberFormat="1" applyFont="1" applyFill="1" applyBorder="1" applyAlignment="1">
      <alignment horizontal="center"/>
    </xf>
    <xf numFmtId="165" fontId="18" fillId="32" borderId="27" xfId="0" applyNumberFormat="1" applyFont="1" applyFill="1" applyBorder="1" applyAlignment="1">
      <alignment horizontal="center" wrapText="1"/>
    </xf>
    <xf numFmtId="0" fontId="10" fillId="3" borderId="8" xfId="0" applyFont="1" applyFill="1" applyBorder="1"/>
    <xf numFmtId="0" fontId="5" fillId="3" borderId="8" xfId="0" applyFont="1" applyFill="1" applyBorder="1" applyAlignment="1">
      <alignment vertical="top" wrapText="1"/>
    </xf>
    <xf numFmtId="0" fontId="2" fillId="3" borderId="8" xfId="0" applyFont="1" applyFill="1" applyBorder="1" applyAlignment="1">
      <alignment vertical="center" wrapText="1"/>
    </xf>
    <xf numFmtId="0" fontId="4" fillId="0" borderId="27" xfId="0" applyFont="1" applyBorder="1" applyAlignment="1">
      <alignment horizontal="center" wrapText="1"/>
    </xf>
    <xf numFmtId="3" fontId="4" fillId="0" borderId="27" xfId="0" applyNumberFormat="1" applyFont="1" applyBorder="1" applyAlignment="1">
      <alignment horizontal="center" wrapText="1"/>
    </xf>
    <xf numFmtId="0" fontId="10" fillId="0" borderId="27" xfId="0" applyFont="1" applyBorder="1" applyAlignment="1">
      <alignment horizontal="center" wrapText="1"/>
    </xf>
    <xf numFmtId="0" fontId="14" fillId="3" borderId="27" xfId="0" applyFont="1" applyFill="1" applyBorder="1" applyAlignment="1">
      <alignment horizontal="center" wrapText="1"/>
    </xf>
    <xf numFmtId="165" fontId="14" fillId="3" borderId="27" xfId="0" applyNumberFormat="1" applyFont="1" applyFill="1" applyBorder="1" applyAlignment="1">
      <alignment horizontal="center" wrapText="1"/>
    </xf>
    <xf numFmtId="0" fontId="10" fillId="3" borderId="43" xfId="0" applyFont="1" applyFill="1" applyBorder="1"/>
    <xf numFmtId="0" fontId="6" fillId="3" borderId="8" xfId="0" applyFont="1" applyFill="1" applyBorder="1" applyAlignment="1">
      <alignment horizontal="left"/>
    </xf>
    <xf numFmtId="0" fontId="6" fillId="3" borderId="43" xfId="0" applyFont="1" applyFill="1" applyBorder="1" applyAlignment="1">
      <alignment horizontal="left"/>
    </xf>
    <xf numFmtId="0" fontId="2" fillId="3" borderId="43" xfId="0" applyFont="1" applyFill="1" applyBorder="1" applyAlignment="1">
      <alignment vertical="center" wrapText="1"/>
    </xf>
    <xf numFmtId="164" fontId="18" fillId="32" borderId="27" xfId="0" applyNumberFormat="1" applyFont="1" applyFill="1" applyBorder="1" applyAlignment="1">
      <alignment horizontal="center" wrapText="1"/>
    </xf>
    <xf numFmtId="164" fontId="18" fillId="32" borderId="27" xfId="0" applyNumberFormat="1" applyFont="1" applyFill="1" applyBorder="1" applyAlignment="1">
      <alignment horizontal="center" vertical="top" wrapText="1"/>
    </xf>
    <xf numFmtId="164" fontId="2" fillId="32" borderId="28" xfId="0" applyNumberFormat="1" applyFont="1" applyFill="1" applyBorder="1" applyAlignment="1">
      <alignment horizontal="left" vertical="top" wrapText="1"/>
    </xf>
    <xf numFmtId="164" fontId="2" fillId="32" borderId="26" xfId="0" applyNumberFormat="1" applyFont="1" applyFill="1" applyBorder="1" applyAlignment="1">
      <alignment wrapText="1"/>
    </xf>
    <xf numFmtId="164" fontId="2" fillId="32" borderId="27" xfId="0" applyNumberFormat="1" applyFont="1" applyFill="1" applyBorder="1" applyAlignment="1">
      <alignment horizontal="left" vertical="top" wrapText="1"/>
    </xf>
    <xf numFmtId="0" fontId="5" fillId="30" borderId="26" xfId="0" applyFont="1" applyFill="1" applyBorder="1" applyAlignment="1">
      <alignment wrapText="1"/>
    </xf>
    <xf numFmtId="0" fontId="4" fillId="30" borderId="27" xfId="0" applyFont="1" applyFill="1" applyBorder="1" applyAlignment="1">
      <alignment horizontal="center" wrapText="1"/>
    </xf>
    <xf numFmtId="165" fontId="4" fillId="30" borderId="27" xfId="0" applyNumberFormat="1" applyFont="1" applyFill="1" applyBorder="1" applyAlignment="1">
      <alignment horizontal="center" wrapText="1"/>
    </xf>
    <xf numFmtId="0" fontId="18" fillId="30" borderId="27" xfId="0" applyFont="1" applyFill="1" applyBorder="1" applyAlignment="1">
      <alignment horizontal="center" wrapText="1"/>
    </xf>
    <xf numFmtId="0" fontId="2" fillId="30" borderId="26" xfId="0" applyFont="1" applyFill="1" applyBorder="1" applyAlignment="1">
      <alignment wrapText="1"/>
    </xf>
    <xf numFmtId="0" fontId="2" fillId="30" borderId="27" xfId="0" applyFont="1" applyFill="1" applyBorder="1" applyAlignment="1">
      <alignment horizontal="center" wrapText="1"/>
    </xf>
    <xf numFmtId="0" fontId="11" fillId="27" borderId="26" xfId="0" applyFont="1" applyFill="1" applyBorder="1" applyAlignment="1">
      <alignment horizontal="right" vertical="center" wrapText="1"/>
    </xf>
    <xf numFmtId="0" fontId="19" fillId="0" borderId="11" xfId="0" applyFont="1" applyBorder="1" applyAlignment="1">
      <alignment horizontal="left" vertical="center" wrapText="1"/>
    </xf>
    <xf numFmtId="0" fontId="15" fillId="0" borderId="18" xfId="0" applyFont="1" applyBorder="1" applyAlignment="1">
      <alignment horizontal="left" vertical="center" wrapText="1"/>
    </xf>
    <xf numFmtId="0" fontId="4" fillId="0" borderId="0" xfId="0" applyFont="1" applyAlignment="1">
      <alignment wrapText="1"/>
    </xf>
    <xf numFmtId="0" fontId="5" fillId="0" borderId="1" xfId="0" applyFont="1" applyBorder="1" applyProtection="1">
      <protection locked="0"/>
    </xf>
    <xf numFmtId="0" fontId="4" fillId="0" borderId="0" xfId="0" applyFont="1" applyProtection="1">
      <protection locked="0"/>
    </xf>
    <xf numFmtId="0" fontId="6" fillId="0" borderId="1" xfId="0" applyFont="1" applyBorder="1" applyAlignment="1" applyProtection="1">
      <alignment horizontal="left"/>
      <protection locked="0"/>
    </xf>
    <xf numFmtId="0" fontId="2" fillId="27" borderId="26" xfId="0" applyFont="1" applyFill="1" applyBorder="1" applyAlignment="1" applyProtection="1">
      <alignment horizontal="right" vertical="center" wrapText="1"/>
      <protection locked="0"/>
    </xf>
    <xf numFmtId="0" fontId="6" fillId="3" borderId="2" xfId="0" applyFont="1" applyFill="1" applyBorder="1" applyAlignment="1" applyProtection="1">
      <alignment horizontal="left"/>
      <protection locked="0"/>
    </xf>
    <xf numFmtId="164" fontId="18" fillId="9" borderId="27" xfId="0" applyNumberFormat="1" applyFont="1" applyFill="1" applyBorder="1" applyAlignment="1" applyProtection="1">
      <alignment horizontal="center" vertical="center" wrapText="1"/>
      <protection locked="0"/>
    </xf>
    <xf numFmtId="164" fontId="18" fillId="9" borderId="27" xfId="0" applyNumberFormat="1" applyFont="1" applyFill="1" applyBorder="1" applyAlignment="1" applyProtection="1">
      <alignment horizontal="center" vertical="top" wrapText="1"/>
      <protection locked="0"/>
    </xf>
    <xf numFmtId="164" fontId="2" fillId="29" borderId="28" xfId="0" applyNumberFormat="1" applyFont="1" applyFill="1" applyBorder="1" applyAlignment="1" applyProtection="1">
      <alignment horizontal="left" vertical="top" wrapText="1"/>
      <protection locked="0"/>
    </xf>
    <xf numFmtId="164" fontId="2" fillId="7" borderId="3" xfId="0" applyNumberFormat="1" applyFont="1" applyFill="1" applyBorder="1" applyAlignment="1" applyProtection="1">
      <alignment wrapText="1"/>
      <protection locked="0"/>
    </xf>
    <xf numFmtId="164" fontId="2" fillId="29" borderId="28" xfId="0" applyNumberFormat="1" applyFont="1" applyFill="1" applyBorder="1" applyAlignment="1" applyProtection="1">
      <alignment horizontal="left" vertical="center" wrapText="1"/>
      <protection locked="0"/>
    </xf>
    <xf numFmtId="164" fontId="2" fillId="7" borderId="3" xfId="0" applyNumberFormat="1" applyFont="1" applyFill="1" applyBorder="1" applyAlignment="1" applyProtection="1">
      <alignment vertical="center" wrapText="1"/>
      <protection locked="0"/>
    </xf>
    <xf numFmtId="0" fontId="4" fillId="0" borderId="0" xfId="0" applyFont="1" applyAlignment="1" applyProtection="1">
      <alignment vertical="center"/>
      <protection locked="0"/>
    </xf>
    <xf numFmtId="165" fontId="18" fillId="8" borderId="27" xfId="0" applyNumberFormat="1" applyFont="1" applyFill="1" applyBorder="1" applyAlignment="1" applyProtection="1">
      <alignment horizontal="center" vertical="center" wrapText="1"/>
      <protection locked="0"/>
    </xf>
    <xf numFmtId="164" fontId="2" fillId="30" borderId="27" xfId="0" applyNumberFormat="1" applyFont="1" applyFill="1" applyBorder="1" applyAlignment="1" applyProtection="1">
      <alignment horizontal="left" vertical="center" wrapText="1"/>
      <protection locked="0"/>
    </xf>
    <xf numFmtId="164" fontId="2" fillId="10" borderId="28" xfId="0" applyNumberFormat="1" applyFont="1" applyFill="1" applyBorder="1" applyAlignment="1" applyProtection="1">
      <alignment horizontal="left" vertical="center" wrapText="1"/>
      <protection locked="0"/>
    </xf>
    <xf numFmtId="0" fontId="5" fillId="0" borderId="26" xfId="0" applyFont="1" applyBorder="1" applyAlignment="1" applyProtection="1">
      <alignment wrapText="1"/>
      <protection locked="0"/>
    </xf>
    <xf numFmtId="0" fontId="4" fillId="0" borderId="27" xfId="0" applyFont="1" applyBorder="1" applyAlignment="1" applyProtection="1">
      <alignment horizontal="center"/>
      <protection locked="0"/>
    </xf>
    <xf numFmtId="165" fontId="4" fillId="0" borderId="27" xfId="0" applyNumberFormat="1" applyFont="1" applyBorder="1" applyAlignment="1" applyProtection="1">
      <alignment horizontal="center" wrapText="1"/>
      <protection locked="0"/>
    </xf>
    <xf numFmtId="165" fontId="5" fillId="11" borderId="27" xfId="0" applyNumberFormat="1" applyFont="1" applyFill="1" applyBorder="1" applyAlignment="1" applyProtection="1">
      <alignment horizontal="center" wrapText="1"/>
      <protection locked="0"/>
    </xf>
    <xf numFmtId="0" fontId="5" fillId="0" borderId="27" xfId="0" applyFont="1" applyBorder="1" applyAlignment="1" applyProtection="1">
      <alignment horizontal="center"/>
      <protection locked="0"/>
    </xf>
    <xf numFmtId="0" fontId="5" fillId="0" borderId="27" xfId="0" applyFont="1" applyBorder="1" applyAlignment="1" applyProtection="1">
      <alignment horizontal="left" vertical="top" wrapText="1"/>
      <protection locked="0"/>
    </xf>
    <xf numFmtId="0" fontId="5" fillId="0" borderId="28" xfId="0" applyFont="1" applyBorder="1" applyAlignment="1" applyProtection="1">
      <alignment horizontal="left" vertical="top" wrapText="1"/>
      <protection locked="0"/>
    </xf>
    <xf numFmtId="165" fontId="2" fillId="12" borderId="27" xfId="0" applyNumberFormat="1" applyFont="1" applyFill="1" applyBorder="1" applyAlignment="1" applyProtection="1">
      <alignment horizontal="center"/>
      <protection locked="0"/>
    </xf>
    <xf numFmtId="0" fontId="5" fillId="13" borderId="27" xfId="0" applyFont="1" applyFill="1" applyBorder="1" applyAlignment="1" applyProtection="1">
      <alignment horizontal="left" vertical="top" wrapText="1"/>
      <protection locked="0"/>
    </xf>
    <xf numFmtId="0" fontId="5" fillId="13" borderId="28" xfId="0" applyFont="1" applyFill="1" applyBorder="1" applyAlignment="1" applyProtection="1">
      <alignment horizontal="left" vertical="top" wrapText="1"/>
      <protection locked="0"/>
    </xf>
    <xf numFmtId="165" fontId="2" fillId="31" borderId="27" xfId="0" applyNumberFormat="1" applyFont="1" applyFill="1" applyBorder="1" applyAlignment="1" applyProtection="1">
      <alignment horizontal="center"/>
      <protection locked="0"/>
    </xf>
    <xf numFmtId="0" fontId="5" fillId="32" borderId="27" xfId="0" applyFont="1" applyFill="1" applyBorder="1" applyAlignment="1" applyProtection="1">
      <alignment horizontal="left" vertical="top" wrapText="1"/>
      <protection locked="0"/>
    </xf>
    <xf numFmtId="0" fontId="5" fillId="32" borderId="28" xfId="0" applyFont="1" applyFill="1" applyBorder="1" applyAlignment="1" applyProtection="1">
      <alignment horizontal="left" vertical="top" wrapText="1"/>
      <protection locked="0"/>
    </xf>
    <xf numFmtId="3" fontId="5" fillId="0" borderId="28" xfId="0" applyNumberFormat="1" applyFont="1" applyBorder="1" applyAlignment="1" applyProtection="1">
      <alignment horizontal="left" vertical="top" wrapText="1"/>
      <protection locked="0"/>
    </xf>
    <xf numFmtId="3" fontId="5" fillId="0" borderId="27" xfId="0" applyNumberFormat="1" applyFont="1" applyBorder="1" applyAlignment="1" applyProtection="1">
      <alignment horizontal="left" vertical="top" wrapText="1"/>
      <protection locked="0"/>
    </xf>
    <xf numFmtId="3" fontId="5" fillId="0" borderId="1" xfId="0" applyNumberFormat="1" applyFont="1" applyBorder="1" applyProtection="1">
      <protection locked="0"/>
    </xf>
    <xf numFmtId="0" fontId="4" fillId="32" borderId="27" xfId="0" applyFont="1" applyFill="1" applyBorder="1" applyAlignment="1" applyProtection="1">
      <alignment horizontal="center"/>
      <protection locked="0"/>
    </xf>
    <xf numFmtId="165" fontId="4" fillId="32" borderId="27" xfId="0" applyNumberFormat="1" applyFont="1" applyFill="1" applyBorder="1" applyAlignment="1" applyProtection="1">
      <alignment horizontal="center" wrapText="1"/>
      <protection locked="0"/>
    </xf>
    <xf numFmtId="0" fontId="2" fillId="0" borderId="27" xfId="0" applyFont="1" applyBorder="1" applyAlignment="1" applyProtection="1">
      <alignment horizontal="left" vertical="top" wrapText="1"/>
      <protection locked="0"/>
    </xf>
    <xf numFmtId="0" fontId="2" fillId="0" borderId="28" xfId="0" applyFont="1" applyBorder="1" applyAlignment="1" applyProtection="1">
      <alignment horizontal="left" vertical="top" wrapText="1"/>
      <protection locked="0"/>
    </xf>
    <xf numFmtId="0" fontId="2" fillId="0" borderId="1" xfId="0" applyFont="1" applyBorder="1" applyProtection="1">
      <protection locked="0"/>
    </xf>
    <xf numFmtId="1" fontId="5" fillId="0" borderId="27" xfId="0" applyNumberFormat="1" applyFont="1" applyBorder="1" applyAlignment="1" applyProtection="1">
      <alignment horizontal="left" vertical="top" wrapText="1"/>
      <protection locked="0"/>
    </xf>
    <xf numFmtId="1" fontId="5" fillId="0" borderId="28" xfId="0" applyNumberFormat="1" applyFont="1" applyBorder="1" applyAlignment="1" applyProtection="1">
      <alignment horizontal="left" vertical="top" wrapText="1"/>
      <protection locked="0"/>
    </xf>
    <xf numFmtId="1" fontId="5" fillId="0" borderId="1" xfId="0" applyNumberFormat="1" applyFont="1" applyBorder="1" applyProtection="1">
      <protection locked="0"/>
    </xf>
    <xf numFmtId="0" fontId="2" fillId="32" borderId="28" xfId="0" applyFont="1" applyFill="1" applyBorder="1" applyAlignment="1" applyProtection="1">
      <alignment horizontal="left" vertical="top" wrapText="1"/>
      <protection locked="0"/>
    </xf>
    <xf numFmtId="2" fontId="5" fillId="11" borderId="27" xfId="0" applyNumberFormat="1" applyFont="1" applyFill="1" applyBorder="1" applyAlignment="1" applyProtection="1">
      <alignment horizontal="center" wrapText="1"/>
      <protection locked="0"/>
    </xf>
    <xf numFmtId="0" fontId="2" fillId="32" borderId="27" xfId="0" applyFont="1" applyFill="1" applyBorder="1" applyAlignment="1" applyProtection="1">
      <alignment horizontal="left" vertical="top" wrapText="1"/>
      <protection locked="0"/>
    </xf>
    <xf numFmtId="0" fontId="6" fillId="0" borderId="28" xfId="0" applyFont="1" applyBorder="1" applyAlignment="1" applyProtection="1">
      <alignment horizontal="left" vertical="top" wrapText="1"/>
      <protection locked="0"/>
    </xf>
    <xf numFmtId="0" fontId="5" fillId="32" borderId="26" xfId="0" applyFont="1" applyFill="1" applyBorder="1" applyAlignment="1" applyProtection="1">
      <alignment wrapText="1"/>
      <protection locked="0"/>
    </xf>
    <xf numFmtId="0" fontId="5" fillId="0" borderId="27" xfId="0" applyFont="1" applyBorder="1" applyProtection="1">
      <protection locked="0"/>
    </xf>
    <xf numFmtId="0" fontId="5" fillId="0" borderId="28" xfId="0" applyFont="1" applyBorder="1" applyProtection="1">
      <protection locked="0"/>
    </xf>
    <xf numFmtId="164" fontId="18" fillId="9" borderId="27" xfId="0" applyNumberFormat="1" applyFont="1" applyFill="1" applyBorder="1" applyAlignment="1" applyProtection="1">
      <alignment horizontal="center" vertical="center" wrapText="1"/>
    </xf>
    <xf numFmtId="0" fontId="5" fillId="0" borderId="27" xfId="0" applyFont="1" applyBorder="1" applyAlignment="1" applyProtection="1">
      <alignment horizontal="center"/>
    </xf>
    <xf numFmtId="165" fontId="2" fillId="12" borderId="27" xfId="0" applyNumberFormat="1" applyFont="1" applyFill="1" applyBorder="1" applyAlignment="1" applyProtection="1">
      <alignment horizontal="center"/>
    </xf>
    <xf numFmtId="165" fontId="2" fillId="31" borderId="27" xfId="0" applyNumberFormat="1" applyFont="1" applyFill="1" applyBorder="1" applyAlignment="1" applyProtection="1">
      <alignment horizontal="center"/>
    </xf>
    <xf numFmtId="164" fontId="18" fillId="30" borderId="27" xfId="0" applyNumberFormat="1" applyFont="1" applyFill="1" applyBorder="1" applyAlignment="1" applyProtection="1">
      <alignment horizontal="center" wrapText="1"/>
    </xf>
    <xf numFmtId="164" fontId="18" fillId="30" borderId="27" xfId="0" applyNumberFormat="1" applyFont="1" applyFill="1" applyBorder="1" applyAlignment="1" applyProtection="1">
      <alignment horizontal="center" vertical="center" wrapText="1"/>
    </xf>
    <xf numFmtId="165" fontId="18" fillId="30" borderId="27" xfId="0" applyNumberFormat="1" applyFont="1" applyFill="1" applyBorder="1" applyAlignment="1" applyProtection="1">
      <alignment horizontal="center" vertical="center" wrapText="1"/>
    </xf>
    <xf numFmtId="0" fontId="4" fillId="0" borderId="27" xfId="0" applyFont="1" applyBorder="1" applyAlignment="1" applyProtection="1">
      <alignment horizontal="center"/>
    </xf>
    <xf numFmtId="165" fontId="4" fillId="0" borderId="27" xfId="0" applyNumberFormat="1" applyFont="1" applyBorder="1" applyAlignment="1" applyProtection="1">
      <alignment horizontal="center" wrapText="1"/>
    </xf>
    <xf numFmtId="0" fontId="18" fillId="7" borderId="27" xfId="0" applyFont="1" applyFill="1" applyBorder="1" applyAlignment="1" applyProtection="1">
      <alignment horizontal="center"/>
    </xf>
    <xf numFmtId="165" fontId="18" fillId="7" borderId="27" xfId="0" applyNumberFormat="1" applyFont="1" applyFill="1" applyBorder="1" applyAlignment="1" applyProtection="1">
      <alignment horizontal="center"/>
    </xf>
    <xf numFmtId="0" fontId="18" fillId="30" borderId="27" xfId="0" applyFont="1" applyFill="1" applyBorder="1" applyAlignment="1" applyProtection="1">
      <alignment horizontal="center"/>
    </xf>
    <xf numFmtId="165" fontId="18" fillId="30" borderId="27" xfId="0" applyNumberFormat="1" applyFont="1" applyFill="1" applyBorder="1" applyAlignment="1" applyProtection="1">
      <alignment horizontal="center"/>
    </xf>
    <xf numFmtId="3" fontId="4" fillId="0" borderId="27" xfId="0" applyNumberFormat="1" applyFont="1" applyBorder="1" applyAlignment="1" applyProtection="1">
      <alignment horizontal="center"/>
    </xf>
    <xf numFmtId="0" fontId="4" fillId="32" borderId="27" xfId="0" applyFont="1" applyFill="1" applyBorder="1" applyAlignment="1" applyProtection="1">
      <alignment horizontal="center"/>
    </xf>
    <xf numFmtId="165" fontId="4" fillId="32" borderId="27" xfId="0" applyNumberFormat="1" applyFont="1" applyFill="1" applyBorder="1" applyAlignment="1" applyProtection="1">
      <alignment horizontal="center" wrapText="1"/>
    </xf>
    <xf numFmtId="0" fontId="4" fillId="3" borderId="27" xfId="0" applyFont="1" applyFill="1" applyBorder="1" applyAlignment="1" applyProtection="1">
      <alignment horizontal="center" wrapText="1"/>
    </xf>
    <xf numFmtId="165" fontId="4" fillId="3" borderId="27" xfId="0" applyNumberFormat="1" applyFont="1" applyFill="1" applyBorder="1" applyAlignment="1" applyProtection="1">
      <alignment horizontal="center" wrapText="1"/>
    </xf>
    <xf numFmtId="1" fontId="4" fillId="0" borderId="27" xfId="0" applyNumberFormat="1" applyFont="1" applyBorder="1" applyAlignment="1" applyProtection="1">
      <alignment horizontal="center" wrapText="1"/>
    </xf>
    <xf numFmtId="165" fontId="18" fillId="30" borderId="27" xfId="0" applyNumberFormat="1" applyFont="1" applyFill="1" applyBorder="1" applyAlignment="1" applyProtection="1">
      <alignment horizontal="center" wrapText="1"/>
    </xf>
    <xf numFmtId="2" fontId="4" fillId="0" borderId="27" xfId="0" applyNumberFormat="1" applyFont="1" applyBorder="1" applyAlignment="1" applyProtection="1">
      <alignment horizontal="center" wrapText="1"/>
    </xf>
    <xf numFmtId="0" fontId="6" fillId="0" borderId="27" xfId="0" applyFont="1" applyBorder="1" applyAlignment="1" applyProtection="1">
      <alignment horizontal="center"/>
    </xf>
    <xf numFmtId="0" fontId="18" fillId="32" borderId="27" xfId="0" applyFont="1" applyFill="1" applyBorder="1" applyAlignment="1" applyProtection="1">
      <alignment horizontal="center"/>
    </xf>
    <xf numFmtId="165" fontId="18" fillId="32" borderId="27" xfId="0" applyNumberFormat="1" applyFont="1" applyFill="1" applyBorder="1" applyAlignment="1" applyProtection="1">
      <alignment horizontal="center" wrapText="1"/>
    </xf>
    <xf numFmtId="164" fontId="2" fillId="30" borderId="26" xfId="0" applyNumberFormat="1" applyFont="1" applyFill="1" applyBorder="1" applyAlignment="1" applyProtection="1">
      <alignment vertical="center" wrapText="1"/>
    </xf>
    <xf numFmtId="0" fontId="5" fillId="0" borderId="26" xfId="0" applyFont="1" applyBorder="1" applyAlignment="1" applyProtection="1">
      <alignment wrapText="1"/>
    </xf>
    <xf numFmtId="0" fontId="2" fillId="7" borderId="26" xfId="0" applyFont="1" applyFill="1" applyBorder="1" applyProtection="1"/>
    <xf numFmtId="0" fontId="2" fillId="30" borderId="26" xfId="0" applyFont="1" applyFill="1" applyBorder="1" applyProtection="1"/>
    <xf numFmtId="3" fontId="5" fillId="0" borderId="26" xfId="0" applyNumberFormat="1" applyFont="1" applyBorder="1" applyAlignment="1" applyProtection="1">
      <alignment wrapText="1"/>
    </xf>
    <xf numFmtId="0" fontId="2" fillId="32" borderId="26" xfId="0" applyFont="1" applyFill="1" applyBorder="1" applyAlignment="1" applyProtection="1">
      <alignment wrapText="1"/>
    </xf>
    <xf numFmtId="0" fontId="5" fillId="3" borderId="26" xfId="0" applyFont="1" applyFill="1" applyBorder="1" applyAlignment="1" applyProtection="1">
      <alignment horizontal="left" wrapText="1"/>
    </xf>
    <xf numFmtId="1" fontId="5" fillId="0" borderId="26" xfId="0" applyNumberFormat="1" applyFont="1" applyBorder="1" applyAlignment="1" applyProtection="1">
      <alignment wrapText="1"/>
    </xf>
    <xf numFmtId="0" fontId="5" fillId="10" borderId="9" xfId="0" applyFont="1" applyFill="1" applyBorder="1" applyAlignment="1" applyProtection="1">
      <alignment horizontal="center"/>
      <protection locked="0"/>
    </xf>
    <xf numFmtId="0" fontId="5" fillId="10" borderId="12" xfId="0" applyFont="1" applyFill="1" applyBorder="1" applyAlignment="1" applyProtection="1">
      <alignment horizontal="center"/>
      <protection locked="0"/>
    </xf>
    <xf numFmtId="0" fontId="5" fillId="10" borderId="13" xfId="0" applyFont="1" applyFill="1" applyBorder="1" applyAlignment="1" applyProtection="1">
      <alignment horizontal="center"/>
      <protection locked="0"/>
    </xf>
    <xf numFmtId="0" fontId="10" fillId="30" borderId="8" xfId="0" applyFont="1" applyFill="1" applyBorder="1" applyProtection="1">
      <protection locked="0"/>
    </xf>
    <xf numFmtId="165" fontId="4" fillId="30" borderId="9" xfId="0" applyNumberFormat="1" applyFont="1" applyFill="1" applyBorder="1" applyAlignment="1" applyProtection="1">
      <alignment horizontal="center" wrapText="1"/>
      <protection locked="0"/>
    </xf>
    <xf numFmtId="165" fontId="4" fillId="30" borderId="12" xfId="0" applyNumberFormat="1" applyFont="1" applyFill="1" applyBorder="1" applyAlignment="1" applyProtection="1">
      <alignment horizontal="center" wrapText="1"/>
      <protection locked="0"/>
    </xf>
    <xf numFmtId="165" fontId="4" fillId="30" borderId="13" xfId="0" applyNumberFormat="1" applyFont="1" applyFill="1" applyBorder="1" applyAlignment="1" applyProtection="1">
      <alignment horizontal="center" wrapText="1"/>
      <protection locked="0"/>
    </xf>
    <xf numFmtId="0" fontId="5" fillId="0" borderId="8" xfId="0" applyFont="1" applyBorder="1" applyAlignment="1" applyProtection="1">
      <alignment horizontal="center"/>
      <protection locked="0"/>
    </xf>
    <xf numFmtId="0" fontId="5" fillId="0" borderId="44" xfId="0" applyFont="1" applyBorder="1" applyAlignment="1" applyProtection="1">
      <alignment horizontal="center"/>
      <protection locked="0"/>
    </xf>
    <xf numFmtId="0" fontId="4" fillId="0" borderId="27" xfId="0" applyFont="1" applyBorder="1" applyAlignment="1" applyProtection="1">
      <alignment horizontal="center" wrapText="1"/>
      <protection locked="0"/>
    </xf>
    <xf numFmtId="0" fontId="5" fillId="33" borderId="27" xfId="0" applyFont="1" applyFill="1" applyBorder="1" applyAlignment="1" applyProtection="1">
      <alignment horizontal="left" vertical="top" wrapText="1"/>
      <protection locked="0"/>
    </xf>
    <xf numFmtId="0" fontId="5" fillId="30" borderId="28" xfId="0" applyFont="1" applyFill="1" applyBorder="1" applyAlignment="1" applyProtection="1">
      <alignment horizontal="left" vertical="top" wrapText="1"/>
      <protection locked="0"/>
    </xf>
    <xf numFmtId="0" fontId="2" fillId="30" borderId="28" xfId="0" applyFont="1" applyFill="1" applyBorder="1" applyAlignment="1" applyProtection="1">
      <alignment horizontal="left" vertical="top" wrapText="1"/>
      <protection locked="0"/>
    </xf>
    <xf numFmtId="0" fontId="2" fillId="33" borderId="27" xfId="0" applyFont="1" applyFill="1" applyBorder="1" applyAlignment="1" applyProtection="1">
      <alignment horizontal="left" vertical="top" wrapText="1"/>
      <protection locked="0"/>
    </xf>
    <xf numFmtId="0" fontId="10" fillId="0" borderId="27" xfId="0" applyFont="1" applyBorder="1" applyProtection="1">
      <protection locked="0"/>
    </xf>
    <xf numFmtId="0" fontId="2" fillId="33" borderId="27" xfId="0" applyFont="1" applyFill="1" applyBorder="1" applyAlignment="1" applyProtection="1">
      <alignment horizontal="left"/>
      <protection locked="0"/>
    </xf>
    <xf numFmtId="0" fontId="2" fillId="30" borderId="28" xfId="0" applyFont="1" applyFill="1" applyBorder="1" applyAlignment="1" applyProtection="1">
      <alignment horizontal="left"/>
      <protection locked="0"/>
    </xf>
    <xf numFmtId="0" fontId="22" fillId="33" borderId="27" xfId="0" applyFont="1" applyFill="1" applyBorder="1" applyAlignment="1" applyProtection="1">
      <alignment horizontal="left" vertical="top" wrapText="1"/>
      <protection locked="0"/>
    </xf>
    <xf numFmtId="0" fontId="22" fillId="30" borderId="28" xfId="0" applyFont="1" applyFill="1" applyBorder="1" applyAlignment="1" applyProtection="1">
      <alignment horizontal="left" vertical="top" wrapText="1"/>
      <protection locked="0"/>
    </xf>
    <xf numFmtId="0" fontId="5" fillId="0" borderId="30" xfId="0" applyFont="1" applyBorder="1" applyAlignment="1" applyProtection="1">
      <alignment horizontal="left" vertical="top" wrapText="1"/>
      <protection locked="0"/>
    </xf>
    <xf numFmtId="0" fontId="5" fillId="0" borderId="31" xfId="0" applyFont="1" applyBorder="1" applyAlignment="1" applyProtection="1">
      <alignment horizontal="left" vertical="top" wrapText="1"/>
      <protection locked="0"/>
    </xf>
    <xf numFmtId="164" fontId="18" fillId="32" borderId="27" xfId="0" applyNumberFormat="1" applyFont="1" applyFill="1" applyBorder="1" applyAlignment="1" applyProtection="1">
      <alignment horizontal="center" vertical="top" wrapText="1"/>
      <protection locked="0"/>
    </xf>
    <xf numFmtId="0" fontId="5" fillId="2" borderId="5" xfId="0" applyFont="1" applyFill="1" applyBorder="1" applyAlignment="1" applyProtection="1">
      <alignment horizontal="center"/>
      <protection locked="0"/>
    </xf>
    <xf numFmtId="0" fontId="5" fillId="2" borderId="11" xfId="0" applyFont="1" applyFill="1" applyBorder="1" applyAlignment="1" applyProtection="1">
      <alignment horizontal="center"/>
      <protection locked="0"/>
    </xf>
    <xf numFmtId="0" fontId="5" fillId="14" borderId="11" xfId="0" applyFont="1" applyFill="1" applyBorder="1" applyAlignment="1" applyProtection="1">
      <alignment horizontal="center"/>
      <protection locked="0"/>
    </xf>
    <xf numFmtId="0" fontId="5" fillId="10" borderId="10" xfId="0" applyFont="1" applyFill="1" applyBorder="1" applyAlignment="1" applyProtection="1">
      <alignment horizontal="center"/>
      <protection locked="0"/>
    </xf>
    <xf numFmtId="0" fontId="12" fillId="17" borderId="14" xfId="0" applyFont="1" applyFill="1" applyBorder="1" applyAlignment="1">
      <alignment horizontal="center" vertical="center"/>
    </xf>
    <xf numFmtId="0" fontId="12" fillId="17" borderId="15" xfId="0" applyFont="1" applyFill="1" applyBorder="1" applyAlignment="1">
      <alignment horizontal="center" vertical="center"/>
    </xf>
    <xf numFmtId="0" fontId="12" fillId="17" borderId="16" xfId="0" applyFont="1" applyFill="1" applyBorder="1" applyAlignment="1">
      <alignment horizontal="center" vertical="center"/>
    </xf>
    <xf numFmtId="0" fontId="9" fillId="15" borderId="33" xfId="0" applyFont="1" applyFill="1" applyBorder="1" applyAlignment="1">
      <alignment horizontal="center"/>
    </xf>
    <xf numFmtId="0" fontId="9" fillId="15" borderId="34" xfId="0" applyFont="1" applyFill="1" applyBorder="1" applyAlignment="1">
      <alignment horizontal="center"/>
    </xf>
    <xf numFmtId="0" fontId="9" fillId="15" borderId="35" xfId="0" applyFont="1" applyFill="1" applyBorder="1" applyAlignment="1">
      <alignment horizontal="center"/>
    </xf>
    <xf numFmtId="0" fontId="5" fillId="0" borderId="39" xfId="0" applyFont="1" applyBorder="1" applyAlignment="1">
      <alignment horizontal="left" vertical="center" wrapText="1"/>
    </xf>
    <xf numFmtId="0" fontId="5" fillId="0" borderId="46" xfId="0" applyFont="1" applyBorder="1" applyAlignment="1">
      <alignment horizontal="left" vertical="center" wrapText="1"/>
    </xf>
    <xf numFmtId="0" fontId="5" fillId="0" borderId="47" xfId="0" applyFont="1" applyBorder="1" applyAlignment="1">
      <alignment horizontal="left" vertical="center" wrapText="1"/>
    </xf>
    <xf numFmtId="0" fontId="5" fillId="0" borderId="27" xfId="0" applyFont="1" applyBorder="1" applyAlignment="1">
      <alignment horizontal="left" vertical="center" wrapText="1"/>
    </xf>
    <xf numFmtId="0" fontId="4" fillId="0" borderId="27" xfId="0" applyFont="1" applyBorder="1"/>
    <xf numFmtId="0" fontId="4" fillId="0" borderId="28" xfId="0" applyFont="1" applyBorder="1"/>
    <xf numFmtId="0" fontId="14" fillId="24" borderId="36" xfId="0" applyFont="1" applyFill="1" applyBorder="1" applyAlignment="1">
      <alignment horizontal="left" vertical="top" wrapText="1"/>
    </xf>
    <xf numFmtId="0" fontId="4" fillId="21" borderId="37" xfId="0" applyFont="1" applyFill="1" applyBorder="1" applyAlignment="1">
      <alignment horizontal="left"/>
    </xf>
    <xf numFmtId="0" fontId="4" fillId="21" borderId="38" xfId="0" applyFont="1" applyFill="1" applyBorder="1" applyAlignment="1">
      <alignment horizontal="left"/>
    </xf>
    <xf numFmtId="0" fontId="3" fillId="4" borderId="26" xfId="0" applyFont="1" applyFill="1" applyBorder="1" applyAlignment="1">
      <alignment horizontal="center" vertical="center" wrapText="1"/>
    </xf>
    <xf numFmtId="0" fontId="14" fillId="21" borderId="26" xfId="0" applyFont="1" applyFill="1" applyBorder="1" applyAlignment="1">
      <alignment horizontal="left" vertical="top" wrapText="1"/>
    </xf>
    <xf numFmtId="0" fontId="4" fillId="21" borderId="27" xfId="0" applyFont="1" applyFill="1" applyBorder="1"/>
    <xf numFmtId="0" fontId="4" fillId="21" borderId="28" xfId="0" applyFont="1" applyFill="1" applyBorder="1"/>
    <xf numFmtId="0" fontId="3" fillId="16" borderId="27" xfId="0" applyFont="1" applyFill="1" applyBorder="1" applyAlignment="1">
      <alignment horizontal="center" vertical="center" wrapText="1"/>
    </xf>
    <xf numFmtId="0" fontId="4" fillId="19" borderId="27" xfId="0" applyFont="1" applyFill="1" applyBorder="1"/>
    <xf numFmtId="0" fontId="4" fillId="19" borderId="28" xfId="0" applyFont="1" applyFill="1" applyBorder="1"/>
    <xf numFmtId="0" fontId="20" fillId="4" borderId="14" xfId="0" applyFont="1" applyFill="1" applyBorder="1" applyAlignment="1">
      <alignment horizontal="center" vertical="center" wrapText="1"/>
    </xf>
    <xf numFmtId="0" fontId="20" fillId="0" borderId="15" xfId="0" applyFont="1" applyBorder="1" applyAlignment="1">
      <alignment vertical="center"/>
    </xf>
    <xf numFmtId="0" fontId="20" fillId="0" borderId="16" xfId="0" applyFont="1" applyBorder="1" applyAlignment="1">
      <alignment vertical="center"/>
    </xf>
    <xf numFmtId="0" fontId="13" fillId="2" borderId="24" xfId="0" applyFont="1" applyFill="1" applyBorder="1" applyAlignment="1">
      <alignment horizontal="left" vertical="center" wrapText="1"/>
    </xf>
    <xf numFmtId="0" fontId="13" fillId="0" borderId="24" xfId="0" applyFont="1" applyBorder="1" applyAlignment="1">
      <alignment horizontal="left"/>
    </xf>
    <xf numFmtId="0" fontId="19" fillId="0" borderId="24" xfId="0" applyFont="1" applyBorder="1" applyAlignment="1">
      <alignment horizontal="left" vertical="center" wrapText="1"/>
    </xf>
    <xf numFmtId="0" fontId="19" fillId="0" borderId="25" xfId="0" applyFont="1" applyBorder="1" applyAlignment="1">
      <alignment horizontal="left"/>
    </xf>
    <xf numFmtId="0" fontId="4" fillId="21" borderId="26" xfId="0" applyFont="1" applyFill="1" applyBorder="1" applyAlignment="1">
      <alignment horizontal="left" vertical="top" wrapText="1"/>
    </xf>
    <xf numFmtId="0" fontId="4" fillId="21" borderId="27" xfId="0" applyFont="1" applyFill="1" applyBorder="1" applyAlignment="1">
      <alignment horizontal="left" vertical="top" wrapText="1"/>
    </xf>
    <xf numFmtId="0" fontId="4" fillId="0" borderId="27" xfId="0" applyFont="1" applyBorder="1" applyAlignment="1">
      <alignment vertical="center"/>
    </xf>
    <xf numFmtId="0" fontId="20" fillId="15" borderId="33" xfId="0" applyFont="1" applyFill="1" applyBorder="1" applyAlignment="1">
      <alignment horizontal="center"/>
    </xf>
    <xf numFmtId="0" fontId="4" fillId="15" borderId="34" xfId="0" applyFont="1" applyFill="1" applyBorder="1" applyAlignment="1">
      <alignment horizontal="center"/>
    </xf>
    <xf numFmtId="0" fontId="4" fillId="15" borderId="35" xfId="0" applyFont="1" applyFill="1" applyBorder="1" applyAlignment="1">
      <alignment horizontal="center"/>
    </xf>
    <xf numFmtId="0" fontId="4" fillId="21" borderId="32" xfId="0" applyFont="1" applyFill="1" applyBorder="1" applyAlignment="1">
      <alignment horizontal="left" wrapText="1"/>
    </xf>
    <xf numFmtId="0" fontId="4" fillId="21" borderId="24" xfId="0" applyFont="1" applyFill="1" applyBorder="1" applyAlignment="1">
      <alignment horizontal="left"/>
    </xf>
    <xf numFmtId="0" fontId="4" fillId="21" borderId="25" xfId="0" applyFont="1" applyFill="1" applyBorder="1" applyAlignment="1">
      <alignment horizontal="left"/>
    </xf>
    <xf numFmtId="0" fontId="18" fillId="19" borderId="26" xfId="0" applyFont="1" applyFill="1" applyBorder="1" applyAlignment="1">
      <alignment horizontal="left" vertical="center"/>
    </xf>
    <xf numFmtId="0" fontId="18" fillId="19" borderId="27" xfId="0" applyFont="1" applyFill="1" applyBorder="1" applyAlignment="1">
      <alignment horizontal="left" vertical="center"/>
    </xf>
    <xf numFmtId="0" fontId="18" fillId="19" borderId="27" xfId="0" applyFont="1" applyFill="1" applyBorder="1" applyAlignment="1">
      <alignment vertical="center"/>
    </xf>
    <xf numFmtId="0" fontId="18" fillId="15" borderId="40" xfId="0" applyFont="1" applyFill="1" applyBorder="1" applyAlignment="1">
      <alignment horizontal="center" vertical="center"/>
    </xf>
    <xf numFmtId="0" fontId="18" fillId="15" borderId="41" xfId="0" applyFont="1" applyFill="1" applyBorder="1" applyAlignment="1">
      <alignment horizontal="center" vertical="center"/>
    </xf>
    <xf numFmtId="0" fontId="18" fillId="15" borderId="42" xfId="0" applyFont="1" applyFill="1" applyBorder="1" applyAlignment="1">
      <alignment horizontal="center" vertical="center"/>
    </xf>
    <xf numFmtId="165" fontId="18" fillId="30" borderId="27" xfId="0" applyNumberFormat="1" applyFont="1" applyFill="1" applyBorder="1" applyAlignment="1" applyProtection="1">
      <alignment horizontal="center" wrapText="1"/>
    </xf>
    <xf numFmtId="0" fontId="4" fillId="15" borderId="27" xfId="0" applyFont="1" applyFill="1" applyBorder="1" applyProtection="1"/>
    <xf numFmtId="165" fontId="18" fillId="8" borderId="27" xfId="0" applyNumberFormat="1" applyFont="1" applyFill="1" applyBorder="1" applyAlignment="1" applyProtection="1">
      <alignment horizontal="center" wrapText="1"/>
      <protection locked="0"/>
    </xf>
    <xf numFmtId="0" fontId="4" fillId="0" borderId="27" xfId="0" applyFont="1" applyBorder="1" applyProtection="1">
      <protection locked="0"/>
    </xf>
    <xf numFmtId="164" fontId="2" fillId="30" borderId="26" xfId="0" applyNumberFormat="1" applyFont="1" applyFill="1" applyBorder="1" applyAlignment="1" applyProtection="1">
      <alignment horizontal="left" wrapText="1"/>
    </xf>
    <xf numFmtId="0" fontId="4" fillId="15" borderId="26" xfId="0" applyFont="1" applyFill="1" applyBorder="1" applyProtection="1"/>
    <xf numFmtId="0" fontId="5" fillId="21" borderId="29" xfId="0" applyFont="1" applyFill="1" applyBorder="1" applyAlignment="1" applyProtection="1">
      <alignment vertical="top" wrapText="1"/>
      <protection locked="0"/>
    </xf>
    <xf numFmtId="0" fontId="5" fillId="21" borderId="30" xfId="0" applyFont="1" applyFill="1" applyBorder="1" applyAlignment="1" applyProtection="1">
      <alignment vertical="top" wrapText="1"/>
      <protection locked="0"/>
    </xf>
    <xf numFmtId="0" fontId="5" fillId="21" borderId="31" xfId="0" applyFont="1" applyFill="1" applyBorder="1" applyAlignment="1" applyProtection="1">
      <alignment vertical="top" wrapText="1"/>
      <protection locked="0"/>
    </xf>
    <xf numFmtId="0" fontId="5" fillId="3" borderId="40" xfId="0" applyFont="1" applyFill="1" applyBorder="1" applyAlignment="1" applyProtection="1">
      <alignment vertical="center" wrapText="1"/>
    </xf>
    <xf numFmtId="0" fontId="5" fillId="3" borderId="41" xfId="0" applyFont="1" applyFill="1" applyBorder="1" applyAlignment="1" applyProtection="1">
      <alignment vertical="center" wrapText="1"/>
    </xf>
    <xf numFmtId="0" fontId="5" fillId="3" borderId="45" xfId="0" applyFont="1" applyFill="1" applyBorder="1" applyAlignment="1" applyProtection="1">
      <alignment vertical="center" wrapText="1"/>
    </xf>
    <xf numFmtId="0" fontId="5" fillId="0" borderId="27" xfId="0" applyFont="1" applyBorder="1" applyAlignment="1" applyProtection="1">
      <alignment horizontal="left" vertical="center" wrapText="1"/>
    </xf>
    <xf numFmtId="0" fontId="4" fillId="0" borderId="27" xfId="0" applyFont="1" applyBorder="1" applyProtection="1"/>
    <xf numFmtId="0" fontId="23" fillId="25" borderId="14" xfId="0" applyFont="1" applyFill="1" applyBorder="1" applyAlignment="1" applyProtection="1">
      <alignment horizontal="center" vertical="center" wrapText="1"/>
      <protection locked="0"/>
    </xf>
    <xf numFmtId="0" fontId="23" fillId="25" borderId="15" xfId="0" applyFont="1" applyFill="1" applyBorder="1" applyAlignment="1" applyProtection="1">
      <alignment horizontal="center" vertical="center" wrapText="1"/>
      <protection locked="0"/>
    </xf>
    <xf numFmtId="0" fontId="23" fillId="25" borderId="16" xfId="0" applyFont="1" applyFill="1" applyBorder="1" applyAlignment="1" applyProtection="1">
      <alignment horizontal="center" vertical="center" wrapText="1"/>
      <protection locked="0"/>
    </xf>
    <xf numFmtId="0" fontId="4" fillId="26" borderId="32" xfId="0" applyFont="1" applyFill="1" applyBorder="1" applyAlignment="1" applyProtection="1">
      <alignment horizontal="left" vertical="top" wrapText="1"/>
      <protection locked="0"/>
    </xf>
    <xf numFmtId="0" fontId="5" fillId="26" borderId="24" xfId="0" applyFont="1" applyFill="1" applyBorder="1" applyAlignment="1" applyProtection="1">
      <alignment horizontal="left" vertical="top" wrapText="1"/>
      <protection locked="0"/>
    </xf>
    <xf numFmtId="0" fontId="5" fillId="26" borderId="25" xfId="0" applyFont="1" applyFill="1" applyBorder="1" applyAlignment="1" applyProtection="1">
      <alignment horizontal="left" vertical="top" wrapText="1"/>
      <protection locked="0"/>
    </xf>
    <xf numFmtId="0" fontId="5" fillId="28" borderId="27" xfId="0" applyFont="1" applyFill="1" applyBorder="1" applyAlignment="1" applyProtection="1">
      <alignment vertical="top" wrapText="1"/>
      <protection locked="0"/>
    </xf>
    <xf numFmtId="0" fontId="5" fillId="28" borderId="28" xfId="0" applyFont="1" applyFill="1" applyBorder="1" applyAlignment="1" applyProtection="1">
      <alignment vertical="top" wrapText="1"/>
      <protection locked="0"/>
    </xf>
    <xf numFmtId="0" fontId="2" fillId="28" borderId="27" xfId="0" applyFont="1" applyFill="1" applyBorder="1" applyAlignment="1" applyProtection="1">
      <alignment vertical="center" wrapText="1"/>
      <protection locked="0"/>
    </xf>
    <xf numFmtId="0" fontId="2" fillId="28" borderId="28" xfId="0" applyFont="1" applyFill="1" applyBorder="1" applyAlignment="1" applyProtection="1">
      <alignment vertical="center" wrapText="1"/>
      <protection locked="0"/>
    </xf>
    <xf numFmtId="164" fontId="2" fillId="29" borderId="27" xfId="0" applyNumberFormat="1" applyFont="1" applyFill="1" applyBorder="1" applyAlignment="1" applyProtection="1">
      <alignment horizontal="left" vertical="top" wrapText="1"/>
      <protection locked="0"/>
    </xf>
    <xf numFmtId="0" fontId="4" fillId="21" borderId="27" xfId="0" applyFont="1" applyFill="1" applyBorder="1" applyProtection="1">
      <protection locked="0"/>
    </xf>
    <xf numFmtId="164" fontId="2" fillId="10" borderId="27" xfId="0" applyNumberFormat="1" applyFont="1" applyFill="1" applyBorder="1" applyAlignment="1" applyProtection="1">
      <alignment horizontal="left" vertical="center" wrapText="1"/>
      <protection locked="0"/>
    </xf>
    <xf numFmtId="0" fontId="4" fillId="0" borderId="27" xfId="0" applyFont="1" applyBorder="1" applyAlignment="1" applyProtection="1">
      <alignment vertical="center"/>
      <protection locked="0"/>
    </xf>
    <xf numFmtId="0" fontId="24" fillId="25" borderId="14" xfId="0" applyFont="1" applyFill="1" applyBorder="1" applyAlignment="1">
      <alignment horizontal="center"/>
    </xf>
    <xf numFmtId="0" fontId="24" fillId="25" borderId="15" xfId="0" applyFont="1" applyFill="1" applyBorder="1" applyAlignment="1">
      <alignment horizontal="center"/>
    </xf>
    <xf numFmtId="0" fontId="24" fillId="25" borderId="16" xfId="0" applyFont="1" applyFill="1" applyBorder="1" applyAlignment="1">
      <alignment horizontal="center"/>
    </xf>
    <xf numFmtId="164" fontId="2" fillId="32" borderId="27" xfId="0" applyNumberFormat="1" applyFont="1" applyFill="1" applyBorder="1" applyAlignment="1">
      <alignment horizontal="left" vertical="top" wrapText="1"/>
    </xf>
    <xf numFmtId="0" fontId="4" fillId="15" borderId="27" xfId="0" applyFont="1" applyFill="1" applyBorder="1"/>
    <xf numFmtId="0" fontId="4" fillId="24" borderId="29" xfId="0" applyFont="1" applyFill="1" applyBorder="1" applyAlignment="1">
      <alignment horizontal="left" wrapText="1"/>
    </xf>
    <xf numFmtId="0" fontId="4" fillId="21" borderId="30" xfId="0" applyFont="1" applyFill="1" applyBorder="1"/>
    <xf numFmtId="0" fontId="4" fillId="34" borderId="32" xfId="0" applyFont="1" applyFill="1" applyBorder="1" applyAlignment="1">
      <alignment horizontal="left" vertical="top" wrapText="1"/>
    </xf>
    <xf numFmtId="0" fontId="21" fillId="21" borderId="24" xfId="0" applyFont="1" applyFill="1" applyBorder="1"/>
    <xf numFmtId="0" fontId="5" fillId="3" borderId="27" xfId="0" applyFont="1" applyFill="1" applyBorder="1" applyAlignment="1">
      <alignment vertical="center" wrapText="1"/>
    </xf>
    <xf numFmtId="165" fontId="18" fillId="32" borderId="27" xfId="0" applyNumberFormat="1" applyFont="1" applyFill="1" applyBorder="1" applyAlignment="1">
      <alignment horizontal="center" wrapText="1"/>
    </xf>
    <xf numFmtId="164" fontId="2" fillId="32" borderId="26" xfId="0" applyNumberFormat="1" applyFont="1" applyFill="1" applyBorder="1" applyAlignment="1">
      <alignment horizontal="left" wrapText="1"/>
    </xf>
    <xf numFmtId="0" fontId="4" fillId="15" borderId="26" xfId="0" applyFont="1" applyFill="1" applyBorder="1" applyAlignment="1">
      <alignment wrapText="1"/>
    </xf>
  </cellXfs>
  <cellStyles count="2">
    <cellStyle name="Normal" xfId="0" builtinId="0"/>
    <cellStyle name="Normal 2" xfId="1"/>
  </cellStyles>
  <dxfs count="121">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00B050"/>
          <bgColor rgb="FF00B050"/>
        </patternFill>
      </fill>
      <border>
        <left/>
        <right/>
        <top/>
        <bottom/>
      </border>
    </dxf>
    <dxf>
      <font>
        <name val="Cambria"/>
      </font>
      <fill>
        <patternFill patternType="solid">
          <fgColor rgb="FFFFCC00"/>
          <bgColor rgb="FFFFCC00"/>
        </patternFill>
      </fill>
      <border>
        <left/>
        <right/>
        <top/>
        <bottom/>
      </border>
    </dxf>
    <dxf>
      <font>
        <color rgb="FFFF00FF"/>
      </font>
      <fill>
        <patternFill patternType="solid">
          <fgColor rgb="FF00FFFF"/>
          <bgColor rgb="FF00FFFF"/>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FFFF00"/>
          <bgColor rgb="FFFFFF00"/>
        </patternFill>
      </fill>
      <border>
        <left/>
        <right/>
        <top/>
        <bottom/>
      </border>
    </dxf>
    <dxf>
      <fill>
        <patternFill patternType="solid">
          <fgColor rgb="FF00B050"/>
          <bgColor rgb="FF00B050"/>
        </patternFill>
      </fill>
      <border>
        <left/>
        <right/>
        <top/>
        <bottom/>
      </border>
    </dxf>
    <dxf>
      <font>
        <name val="Cambria"/>
      </font>
      <fill>
        <patternFill patternType="solid">
          <fgColor rgb="FFFFCC00"/>
          <bgColor rgb="FFFFCC00"/>
        </patternFill>
      </fill>
      <border>
        <left/>
        <right/>
        <top/>
        <bottom/>
      </border>
    </dxf>
    <dxf>
      <font>
        <color rgb="FFFF00FF"/>
      </font>
      <fill>
        <patternFill patternType="solid">
          <fgColor rgb="FF00FFFF"/>
          <bgColor rgb="FF00FFFF"/>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
      <fill>
        <patternFill patternType="solid">
          <fgColor rgb="FF92D050"/>
          <bgColor rgb="FF92D050"/>
        </patternFill>
      </fill>
      <border>
        <left/>
        <right/>
        <top/>
        <bottom/>
      </border>
    </dxf>
    <dxf>
      <fill>
        <patternFill patternType="solid">
          <fgColor rgb="FFDFFF11"/>
          <bgColor rgb="FFDFFF11"/>
        </patternFill>
      </fill>
      <border>
        <left/>
        <right/>
        <top/>
        <bottom/>
      </border>
    </dxf>
    <dxf>
      <fill>
        <patternFill patternType="solid">
          <fgColor rgb="FFF78D15"/>
          <bgColor rgb="FFF78D15"/>
        </patternFill>
      </fill>
      <border>
        <left/>
        <right/>
        <top/>
        <bottom/>
      </border>
    </dxf>
    <dxf>
      <font>
        <color rgb="FF9C0006"/>
      </font>
      <fill>
        <patternFill patternType="solid">
          <fgColor rgb="FFFFC7CE"/>
          <bgColor rgb="FFFFC7CE"/>
        </patternFill>
      </fill>
      <border>
        <left/>
        <right/>
        <top/>
        <bottom/>
      </border>
    </dxf>
  </dxfs>
  <tableStyles count="0" defaultTableStyle="TableStyleMedium9" defaultPivotStyle="PivotStyleMedium4"/>
  <colors>
    <mruColors>
      <color rgb="FF742332"/>
      <color rgb="FFFF99CC"/>
      <color rgb="FF9900FF"/>
      <color rgb="FFE2EF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381000</xdr:colOff>
      <xdr:row>16</xdr:row>
      <xdr:rowOff>28575</xdr:rowOff>
    </xdr:to>
    <xdr:sp macro="" textlink="">
      <xdr:nvSpPr>
        <xdr:cNvPr id="1028" name="Rectangle 4" hidden="1"/>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11</xdr:col>
      <xdr:colOff>381000</xdr:colOff>
      <xdr:row>16</xdr:row>
      <xdr:rowOff>28575</xdr:rowOff>
    </xdr:to>
    <xdr:sp macro="" textlink="">
      <xdr:nvSpPr>
        <xdr:cNvPr id="2" name="AutoShape 4"/>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11</xdr:col>
      <xdr:colOff>381000</xdr:colOff>
      <xdr:row>16</xdr:row>
      <xdr:rowOff>28575</xdr:rowOff>
    </xdr:to>
    <xdr:sp macro="" textlink="">
      <xdr:nvSpPr>
        <xdr:cNvPr id="3" name="AutoShape 4"/>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11</xdr:col>
      <xdr:colOff>381000</xdr:colOff>
      <xdr:row>16</xdr:row>
      <xdr:rowOff>28575</xdr:rowOff>
    </xdr:to>
    <xdr:sp macro="" textlink="">
      <xdr:nvSpPr>
        <xdr:cNvPr id="4" name="AutoShape 4"/>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9</xdr:col>
      <xdr:colOff>104775</xdr:colOff>
      <xdr:row>17</xdr:row>
      <xdr:rowOff>666750</xdr:rowOff>
    </xdr:to>
    <xdr:sp macro="" textlink="">
      <xdr:nvSpPr>
        <xdr:cNvPr id="2052" name="Rectangle 4" hidden="1"/>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9</xdr:col>
      <xdr:colOff>104775</xdr:colOff>
      <xdr:row>17</xdr:row>
      <xdr:rowOff>666750</xdr:rowOff>
    </xdr:to>
    <xdr:sp macro="" textlink="">
      <xdr:nvSpPr>
        <xdr:cNvPr id="2" name="AutoShape 4"/>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9</xdr:col>
      <xdr:colOff>104775</xdr:colOff>
      <xdr:row>17</xdr:row>
      <xdr:rowOff>666750</xdr:rowOff>
    </xdr:to>
    <xdr:sp macro="" textlink="">
      <xdr:nvSpPr>
        <xdr:cNvPr id="3" name="AutoShape 4"/>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9</xdr:col>
      <xdr:colOff>104775</xdr:colOff>
      <xdr:row>17</xdr:row>
      <xdr:rowOff>666750</xdr:rowOff>
    </xdr:to>
    <xdr:sp macro="" textlink="">
      <xdr:nvSpPr>
        <xdr:cNvPr id="4" name="AutoShape 4"/>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6.bin"/><Relationship Id="rId5" Type="http://schemas.openxmlformats.org/officeDocument/2006/relationships/comments" Target="../comments1.xml"/><Relationship Id="rId4" Type="http://schemas.openxmlformats.org/officeDocument/2006/relationships/vmlDrawing" Target="../drawings/vmlDrawing7.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tabSelected="1" zoomScaleNormal="100" workbookViewId="0">
      <pane ySplit="3" topLeftCell="A4" activePane="bottomLeft" state="frozen"/>
      <selection pane="bottomLeft" activeCell="D2" sqref="D2"/>
    </sheetView>
  </sheetViews>
  <sheetFormatPr defaultColWidth="17.28515625" defaultRowHeight="15.75" customHeight="1" x14ac:dyDescent="0.2"/>
  <cols>
    <col min="1" max="1" width="20.140625" style="1" customWidth="1"/>
    <col min="2" max="2" width="34.85546875" style="1" customWidth="1"/>
    <col min="3" max="3" width="38" style="1" customWidth="1"/>
    <col min="4" max="4" width="35.5703125" style="1" customWidth="1"/>
    <col min="5" max="16384" width="17.28515625" style="1"/>
  </cols>
  <sheetData>
    <row r="1" spans="1:4" ht="29.25" customHeight="1" thickBot="1" x14ac:dyDescent="0.25">
      <c r="A1" s="209" t="s">
        <v>1</v>
      </c>
      <c r="B1" s="210"/>
      <c r="C1" s="210"/>
      <c r="D1" s="211"/>
    </row>
    <row r="2" spans="1:4" ht="33" customHeight="1" x14ac:dyDescent="0.2">
      <c r="A2" s="14" t="s">
        <v>0</v>
      </c>
      <c r="B2" s="102" t="s">
        <v>1394</v>
      </c>
      <c r="C2" s="15" t="s">
        <v>2</v>
      </c>
      <c r="D2" s="103" t="s">
        <v>1393</v>
      </c>
    </row>
    <row r="3" spans="1:4" ht="27" customHeight="1" x14ac:dyDescent="0.35">
      <c r="A3" s="4" t="s">
        <v>101</v>
      </c>
      <c r="B3" s="5" t="s">
        <v>3</v>
      </c>
      <c r="C3" s="5" t="s">
        <v>4</v>
      </c>
      <c r="D3" s="6" t="s">
        <v>5</v>
      </c>
    </row>
    <row r="4" spans="1:4" ht="24.75" customHeight="1" x14ac:dyDescent="0.3">
      <c r="A4" s="7"/>
      <c r="B4" s="8"/>
      <c r="C4" s="9"/>
      <c r="D4" s="10"/>
    </row>
    <row r="5" spans="1:4" ht="24.75" customHeight="1" x14ac:dyDescent="0.25">
      <c r="A5" s="7"/>
      <c r="B5" s="8"/>
      <c r="C5" s="8"/>
      <c r="D5" s="10"/>
    </row>
    <row r="6" spans="1:4" ht="24.75" customHeight="1" x14ac:dyDescent="0.25">
      <c r="A6" s="7"/>
      <c r="B6" s="8"/>
      <c r="C6" s="8"/>
      <c r="D6" s="10"/>
    </row>
    <row r="7" spans="1:4" ht="24.75" customHeight="1" x14ac:dyDescent="0.25">
      <c r="A7" s="7"/>
      <c r="B7" s="8"/>
      <c r="C7" s="8"/>
      <c r="D7" s="10"/>
    </row>
    <row r="8" spans="1:4" ht="24.75" customHeight="1" x14ac:dyDescent="0.25">
      <c r="A8" s="7"/>
      <c r="B8" s="8"/>
      <c r="C8" s="8"/>
      <c r="D8" s="10"/>
    </row>
    <row r="9" spans="1:4" ht="24.75" customHeight="1" x14ac:dyDescent="0.25">
      <c r="A9" s="7"/>
      <c r="B9" s="8"/>
      <c r="C9" s="8"/>
      <c r="D9" s="10"/>
    </row>
    <row r="10" spans="1:4" ht="24.75" customHeight="1" x14ac:dyDescent="0.25">
      <c r="A10" s="7"/>
      <c r="B10" s="8"/>
      <c r="C10" s="8"/>
      <c r="D10" s="10"/>
    </row>
    <row r="11" spans="1:4" ht="24.75" customHeight="1" x14ac:dyDescent="0.25">
      <c r="A11" s="7"/>
      <c r="B11" s="8"/>
      <c r="C11" s="8"/>
      <c r="D11" s="10"/>
    </row>
    <row r="12" spans="1:4" ht="24.75" customHeight="1" x14ac:dyDescent="0.25">
      <c r="A12" s="7"/>
      <c r="B12" s="8"/>
      <c r="C12" s="8"/>
      <c r="D12" s="10"/>
    </row>
    <row r="13" spans="1:4" ht="24.75" customHeight="1" x14ac:dyDescent="0.25">
      <c r="A13" s="7"/>
      <c r="B13" s="8"/>
      <c r="C13" s="8"/>
      <c r="D13" s="10"/>
    </row>
    <row r="14" spans="1:4" ht="24.75" customHeight="1" x14ac:dyDescent="0.25">
      <c r="A14" s="7"/>
      <c r="B14" s="8"/>
      <c r="C14" s="8"/>
      <c r="D14" s="10"/>
    </row>
    <row r="15" spans="1:4" ht="24.75" customHeight="1" x14ac:dyDescent="0.25">
      <c r="A15" s="7"/>
      <c r="B15" s="8"/>
      <c r="C15" s="8"/>
      <c r="D15" s="10"/>
    </row>
    <row r="16" spans="1:4" ht="24.75" customHeight="1" x14ac:dyDescent="0.25">
      <c r="A16" s="7"/>
      <c r="B16" s="8"/>
      <c r="C16" s="8"/>
      <c r="D16" s="10"/>
    </row>
    <row r="17" spans="1:4" ht="24.75" customHeight="1" x14ac:dyDescent="0.25">
      <c r="A17" s="7"/>
      <c r="B17" s="8"/>
      <c r="C17" s="8"/>
      <c r="D17" s="10"/>
    </row>
    <row r="18" spans="1:4" ht="24.75" customHeight="1" x14ac:dyDescent="0.25">
      <c r="A18" s="7"/>
      <c r="B18" s="8"/>
      <c r="C18" s="8"/>
      <c r="D18" s="10"/>
    </row>
    <row r="19" spans="1:4" ht="24.75" customHeight="1" thickBot="1" x14ac:dyDescent="0.3">
      <c r="A19" s="11"/>
      <c r="B19" s="12"/>
      <c r="C19" s="12"/>
      <c r="D19" s="13"/>
    </row>
  </sheetData>
  <mergeCells count="1">
    <mergeCell ref="A1:D1"/>
  </mergeCells>
  <printOptions horizontalCentered="1"/>
  <pageMargins left="0.19685039370078741" right="0.19685039370078741" top="0.78740157480314965" bottom="0.78740157480314965" header="0.11811023622047245" footer="0.11811023622047245"/>
  <pageSetup orientation="landscape" horizontalDpi="0" verticalDpi="0" r:id="rId1"/>
  <headerFooter>
    <oddHeader>&amp;L&amp;G</oddHeader>
    <oddFooter>&amp;C&amp;"-,Bold"&amp;9&amp;K742332www.DrRitamarie.com &amp;"-,Regular"&amp;K000000
 © Dr. Ritamarie Loscalzo, MS, DC, CCN, DACBN, Institute of Nutritional Endocrinology (INE)
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9"/>
  <sheetViews>
    <sheetView zoomScaleNormal="100" workbookViewId="0">
      <selection activeCell="B3" sqref="B3:F3"/>
    </sheetView>
  </sheetViews>
  <sheetFormatPr defaultColWidth="17.28515625" defaultRowHeight="15.75" customHeight="1" x14ac:dyDescent="0.2"/>
  <cols>
    <col min="1" max="1" width="35" style="1" customWidth="1"/>
    <col min="2" max="2" width="11.5703125" style="1" customWidth="1"/>
    <col min="3" max="3" width="10.5703125" style="1" customWidth="1"/>
    <col min="4" max="4" width="10.28515625" style="1" customWidth="1"/>
    <col min="5" max="5" width="11" style="1" customWidth="1"/>
    <col min="6" max="6" width="11.140625" style="1" customWidth="1"/>
    <col min="7" max="16384" width="17.28515625" style="1"/>
  </cols>
  <sheetData>
    <row r="1" spans="1:6" ht="29.25" customHeight="1" thickBot="1" x14ac:dyDescent="0.45">
      <c r="A1" s="212" t="s">
        <v>1375</v>
      </c>
      <c r="B1" s="213"/>
      <c r="C1" s="213"/>
      <c r="D1" s="213"/>
      <c r="E1" s="213"/>
      <c r="F1" s="214"/>
    </row>
    <row r="2" spans="1:6" ht="27" customHeight="1" x14ac:dyDescent="0.2">
      <c r="A2" s="35" t="s">
        <v>0</v>
      </c>
      <c r="B2" s="215" t="str">
        <f>'Appointment Tracker'!$B$2</f>
        <v>ClientNameHere</v>
      </c>
      <c r="C2" s="216"/>
      <c r="D2" s="216"/>
      <c r="E2" s="216"/>
      <c r="F2" s="217"/>
    </row>
    <row r="3" spans="1:6" ht="23.25" customHeight="1" x14ac:dyDescent="0.2">
      <c r="A3" s="25" t="s">
        <v>2</v>
      </c>
      <c r="B3" s="218" t="str">
        <f>'Appointment Tracker'!$D$2</f>
        <v>YourNameHere</v>
      </c>
      <c r="C3" s="219"/>
      <c r="D3" s="219"/>
      <c r="E3" s="219"/>
      <c r="F3" s="220"/>
    </row>
    <row r="4" spans="1:6" ht="48" customHeight="1" x14ac:dyDescent="0.2">
      <c r="A4" s="225" t="s">
        <v>1382</v>
      </c>
      <c r="B4" s="226"/>
      <c r="C4" s="226"/>
      <c r="D4" s="226"/>
      <c r="E4" s="226"/>
      <c r="F4" s="227"/>
    </row>
    <row r="5" spans="1:6" ht="25.5" customHeight="1" x14ac:dyDescent="0.2">
      <c r="A5" s="27" t="s">
        <v>6</v>
      </c>
      <c r="B5" s="228" t="s">
        <v>7</v>
      </c>
      <c r="C5" s="229"/>
      <c r="D5" s="229"/>
      <c r="E5" s="229"/>
      <c r="F5" s="230"/>
    </row>
    <row r="6" spans="1:6" ht="34.5" customHeight="1" x14ac:dyDescent="0.2">
      <c r="A6" s="224" t="s">
        <v>1376</v>
      </c>
      <c r="B6" s="219"/>
      <c r="C6" s="219"/>
      <c r="D6" s="219"/>
      <c r="E6" s="219"/>
      <c r="F6" s="220"/>
    </row>
    <row r="7" spans="1:6" ht="22.5" customHeight="1" x14ac:dyDescent="0.2">
      <c r="A7" s="28" t="s">
        <v>8</v>
      </c>
      <c r="B7" s="17" t="s">
        <v>9</v>
      </c>
      <c r="C7" s="17" t="s">
        <v>10</v>
      </c>
      <c r="D7" s="17" t="s">
        <v>11</v>
      </c>
      <c r="E7" s="17" t="s">
        <v>12</v>
      </c>
      <c r="F7" s="29" t="s">
        <v>13</v>
      </c>
    </row>
    <row r="8" spans="1:6" ht="15.75" customHeight="1" x14ac:dyDescent="0.25">
      <c r="A8" s="30" t="s">
        <v>14</v>
      </c>
      <c r="B8" s="18"/>
      <c r="C8" s="19"/>
      <c r="D8" s="19"/>
      <c r="E8" s="19"/>
      <c r="F8" s="31"/>
    </row>
    <row r="9" spans="1:6" ht="15.75" customHeight="1" x14ac:dyDescent="0.25">
      <c r="A9" s="30" t="s">
        <v>15</v>
      </c>
      <c r="B9" s="18"/>
      <c r="C9" s="19"/>
      <c r="D9" s="19"/>
      <c r="E9" s="19"/>
      <c r="F9" s="31"/>
    </row>
    <row r="10" spans="1:6" ht="15.75" customHeight="1" x14ac:dyDescent="0.25">
      <c r="A10" s="30" t="s">
        <v>16</v>
      </c>
      <c r="B10" s="18"/>
      <c r="C10" s="19"/>
      <c r="D10" s="19"/>
      <c r="E10" s="19"/>
      <c r="F10" s="31"/>
    </row>
    <row r="11" spans="1:6" ht="15.75" customHeight="1" x14ac:dyDescent="0.25">
      <c r="A11" s="30" t="s">
        <v>17</v>
      </c>
      <c r="B11" s="18"/>
      <c r="C11" s="19"/>
      <c r="D11" s="19"/>
      <c r="E11" s="19"/>
      <c r="F11" s="31"/>
    </row>
    <row r="12" spans="1:6" ht="15.75" customHeight="1" x14ac:dyDescent="0.25">
      <c r="A12" s="30" t="s">
        <v>18</v>
      </c>
      <c r="B12" s="18"/>
      <c r="C12" s="19"/>
      <c r="D12" s="19"/>
      <c r="E12" s="19"/>
      <c r="F12" s="31"/>
    </row>
    <row r="13" spans="1:6" ht="15.75" customHeight="1" x14ac:dyDescent="0.25">
      <c r="A13" s="32" t="s">
        <v>19</v>
      </c>
      <c r="B13" s="20"/>
      <c r="C13" s="19"/>
      <c r="D13" s="19"/>
      <c r="E13" s="19"/>
      <c r="F13" s="31"/>
    </row>
    <row r="14" spans="1:6" ht="15.75" customHeight="1" x14ac:dyDescent="0.25">
      <c r="A14" s="32" t="s">
        <v>20</v>
      </c>
      <c r="B14" s="20"/>
      <c r="C14" s="19"/>
      <c r="D14" s="19"/>
      <c r="E14" s="19"/>
      <c r="F14" s="31"/>
    </row>
    <row r="15" spans="1:6" ht="15.75" customHeight="1" x14ac:dyDescent="0.25">
      <c r="A15" s="32" t="s">
        <v>21</v>
      </c>
      <c r="B15" s="20"/>
      <c r="C15" s="19"/>
      <c r="D15" s="19"/>
      <c r="E15" s="19"/>
      <c r="F15" s="31"/>
    </row>
    <row r="16" spans="1:6" ht="33" customHeight="1" x14ac:dyDescent="0.2">
      <c r="A16" s="224" t="s">
        <v>22</v>
      </c>
      <c r="B16" s="219"/>
      <c r="C16" s="219"/>
      <c r="D16" s="219"/>
      <c r="E16" s="219"/>
      <c r="F16" s="220"/>
    </row>
    <row r="17" spans="1:6" ht="22.5" customHeight="1" x14ac:dyDescent="0.2">
      <c r="A17" s="28" t="s">
        <v>23</v>
      </c>
      <c r="B17" s="17" t="str">
        <f>B7</f>
        <v>mm/dd/yy</v>
      </c>
      <c r="C17" s="17" t="str">
        <f>C7</f>
        <v>mm/dd/yy</v>
      </c>
      <c r="D17" s="21" t="str">
        <f>D7</f>
        <v>mm/dd/yy</v>
      </c>
      <c r="E17" s="21" t="str">
        <f>E7</f>
        <v>mm/dd/yy</v>
      </c>
      <c r="F17" s="33" t="str">
        <f>F7</f>
        <v>mm/dd/yy</v>
      </c>
    </row>
    <row r="18" spans="1:6" ht="15.75" customHeight="1" x14ac:dyDescent="0.25">
      <c r="A18" s="34" t="s">
        <v>24</v>
      </c>
      <c r="B18" s="19"/>
      <c r="C18" s="19"/>
      <c r="D18" s="19"/>
      <c r="E18" s="19"/>
      <c r="F18" s="31"/>
    </row>
    <row r="19" spans="1:6" ht="15.75" customHeight="1" x14ac:dyDescent="0.25">
      <c r="A19" s="34" t="s">
        <v>25</v>
      </c>
      <c r="B19" s="19"/>
      <c r="C19" s="19"/>
      <c r="D19" s="19"/>
      <c r="E19" s="19"/>
      <c r="F19" s="31"/>
    </row>
    <row r="20" spans="1:6" ht="15.75" customHeight="1" x14ac:dyDescent="0.25">
      <c r="A20" s="34" t="s">
        <v>26</v>
      </c>
      <c r="B20" s="19"/>
      <c r="C20" s="19"/>
      <c r="D20" s="19"/>
      <c r="E20" s="19"/>
      <c r="F20" s="31"/>
    </row>
    <row r="21" spans="1:6" ht="15.75" customHeight="1" x14ac:dyDescent="0.25">
      <c r="A21" s="34" t="s">
        <v>27</v>
      </c>
      <c r="B21" s="19"/>
      <c r="C21" s="19"/>
      <c r="D21" s="19"/>
      <c r="E21" s="19"/>
      <c r="F21" s="31"/>
    </row>
    <row r="22" spans="1:6" ht="15.75" customHeight="1" x14ac:dyDescent="0.25">
      <c r="A22" s="34" t="s">
        <v>28</v>
      </c>
      <c r="B22" s="19"/>
      <c r="C22" s="19"/>
      <c r="D22" s="19"/>
      <c r="E22" s="19"/>
      <c r="F22" s="31"/>
    </row>
    <row r="23" spans="1:6" ht="15.75" customHeight="1" x14ac:dyDescent="0.25">
      <c r="A23" s="34" t="s">
        <v>29</v>
      </c>
      <c r="B23" s="19"/>
      <c r="C23" s="19"/>
      <c r="D23" s="19"/>
      <c r="E23" s="19"/>
      <c r="F23" s="31"/>
    </row>
    <row r="24" spans="1:6" ht="15.75" customHeight="1" x14ac:dyDescent="0.25">
      <c r="A24" s="34" t="s">
        <v>30</v>
      </c>
      <c r="B24" s="19"/>
      <c r="C24" s="19"/>
      <c r="D24" s="19"/>
      <c r="E24" s="19"/>
      <c r="F24" s="31"/>
    </row>
    <row r="25" spans="1:6" ht="15.75" customHeight="1" x14ac:dyDescent="0.25">
      <c r="A25" s="34" t="s">
        <v>31</v>
      </c>
      <c r="B25" s="19"/>
      <c r="C25" s="19"/>
      <c r="D25" s="19"/>
      <c r="E25" s="19"/>
      <c r="F25" s="31"/>
    </row>
    <row r="26" spans="1:6" ht="15.75" customHeight="1" x14ac:dyDescent="0.25">
      <c r="A26" s="34" t="s">
        <v>32</v>
      </c>
      <c r="B26" s="19"/>
      <c r="C26" s="19"/>
      <c r="D26" s="19"/>
      <c r="E26" s="19"/>
      <c r="F26" s="31"/>
    </row>
    <row r="27" spans="1:6" ht="15.75" customHeight="1" x14ac:dyDescent="0.25">
      <c r="A27" s="34" t="s">
        <v>33</v>
      </c>
      <c r="B27" s="19"/>
      <c r="C27" s="19"/>
      <c r="D27" s="19"/>
      <c r="E27" s="19"/>
      <c r="F27" s="31"/>
    </row>
    <row r="28" spans="1:6" ht="15.75" customHeight="1" x14ac:dyDescent="0.25">
      <c r="A28" s="34" t="s">
        <v>34</v>
      </c>
      <c r="B28" s="19"/>
      <c r="C28" s="19"/>
      <c r="D28" s="19"/>
      <c r="E28" s="19"/>
      <c r="F28" s="31"/>
    </row>
    <row r="29" spans="1:6" ht="15.75" customHeight="1" x14ac:dyDescent="0.25">
      <c r="A29" s="34" t="s">
        <v>35</v>
      </c>
      <c r="B29" s="19"/>
      <c r="C29" s="19"/>
      <c r="D29" s="19"/>
      <c r="E29" s="19"/>
      <c r="F29" s="31"/>
    </row>
    <row r="30" spans="1:6" ht="15.75" customHeight="1" x14ac:dyDescent="0.25">
      <c r="A30" s="34" t="s">
        <v>36</v>
      </c>
      <c r="B30" s="19"/>
      <c r="C30" s="19"/>
      <c r="D30" s="19"/>
      <c r="E30" s="19"/>
      <c r="F30" s="31"/>
    </row>
    <row r="31" spans="1:6" ht="15.75" customHeight="1" x14ac:dyDescent="0.25">
      <c r="A31" s="34" t="s">
        <v>37</v>
      </c>
      <c r="B31" s="19"/>
      <c r="C31" s="19"/>
      <c r="D31" s="19"/>
      <c r="E31" s="19"/>
      <c r="F31" s="31"/>
    </row>
    <row r="32" spans="1:6" ht="15.75" customHeight="1" x14ac:dyDescent="0.25">
      <c r="A32" s="34" t="s">
        <v>38</v>
      </c>
      <c r="B32" s="19"/>
      <c r="C32" s="19"/>
      <c r="D32" s="19"/>
      <c r="E32" s="19"/>
      <c r="F32" s="31"/>
    </row>
    <row r="33" spans="1:6" ht="35.25" customHeight="1" x14ac:dyDescent="0.25">
      <c r="A33" s="36" t="s">
        <v>39</v>
      </c>
      <c r="B33" s="20"/>
      <c r="C33" s="19"/>
      <c r="D33" s="19"/>
      <c r="E33" s="19"/>
      <c r="F33" s="31"/>
    </row>
    <row r="34" spans="1:6" ht="30" customHeight="1" x14ac:dyDescent="0.2">
      <c r="A34" s="224" t="s">
        <v>40</v>
      </c>
      <c r="B34" s="219"/>
      <c r="C34" s="219"/>
      <c r="D34" s="219"/>
      <c r="E34" s="219"/>
      <c r="F34" s="220"/>
    </row>
    <row r="35" spans="1:6" ht="22.5" customHeight="1" x14ac:dyDescent="0.2">
      <c r="A35" s="28" t="s">
        <v>41</v>
      </c>
      <c r="B35" s="17" t="str">
        <f>B7</f>
        <v>mm/dd/yy</v>
      </c>
      <c r="C35" s="17" t="str">
        <f>C7</f>
        <v>mm/dd/yy</v>
      </c>
      <c r="D35" s="21" t="str">
        <f>D7</f>
        <v>mm/dd/yy</v>
      </c>
      <c r="E35" s="21" t="str">
        <f>E7</f>
        <v>mm/dd/yy</v>
      </c>
      <c r="F35" s="33" t="str">
        <f>F7</f>
        <v>mm/dd/yy</v>
      </c>
    </row>
    <row r="36" spans="1:6" ht="15.75" customHeight="1" x14ac:dyDescent="0.25">
      <c r="A36" s="32" t="s">
        <v>42</v>
      </c>
      <c r="B36" s="20"/>
      <c r="C36" s="19"/>
      <c r="D36" s="19"/>
      <c r="E36" s="19"/>
      <c r="F36" s="31"/>
    </row>
    <row r="37" spans="1:6" ht="15.75" customHeight="1" x14ac:dyDescent="0.25">
      <c r="A37" s="32" t="s">
        <v>43</v>
      </c>
      <c r="B37" s="20"/>
      <c r="C37" s="19"/>
      <c r="D37" s="19"/>
      <c r="E37" s="19"/>
      <c r="F37" s="31"/>
    </row>
    <row r="38" spans="1:6" ht="15.75" customHeight="1" x14ac:dyDescent="0.25">
      <c r="A38" s="32" t="s">
        <v>44</v>
      </c>
      <c r="B38" s="20"/>
      <c r="C38" s="19"/>
      <c r="D38" s="19"/>
      <c r="E38" s="19"/>
      <c r="F38" s="31"/>
    </row>
    <row r="39" spans="1:6" ht="15.75" customHeight="1" x14ac:dyDescent="0.25">
      <c r="A39" s="32" t="s">
        <v>45</v>
      </c>
      <c r="B39" s="20"/>
      <c r="C39" s="19"/>
      <c r="D39" s="19"/>
      <c r="E39" s="19"/>
      <c r="F39" s="31"/>
    </row>
    <row r="40" spans="1:6" ht="26.25" customHeight="1" x14ac:dyDescent="0.25">
      <c r="A40" s="32" t="s">
        <v>46</v>
      </c>
      <c r="B40" s="20"/>
      <c r="C40" s="19"/>
      <c r="D40" s="19"/>
      <c r="E40" s="19"/>
      <c r="F40" s="31"/>
    </row>
    <row r="41" spans="1:6" ht="26.25" customHeight="1" x14ac:dyDescent="0.25">
      <c r="A41" s="32" t="s">
        <v>47</v>
      </c>
      <c r="B41" s="20"/>
      <c r="C41" s="19"/>
      <c r="D41" s="19"/>
      <c r="E41" s="19"/>
      <c r="F41" s="31"/>
    </row>
    <row r="42" spans="1:6" ht="15.75" customHeight="1" x14ac:dyDescent="0.25">
      <c r="A42" s="32" t="s">
        <v>48</v>
      </c>
      <c r="B42" s="20"/>
      <c r="C42" s="19"/>
      <c r="D42" s="19"/>
      <c r="E42" s="19"/>
      <c r="F42" s="31"/>
    </row>
    <row r="43" spans="1:6" ht="15.75" customHeight="1" x14ac:dyDescent="0.25">
      <c r="A43" s="32" t="s">
        <v>49</v>
      </c>
      <c r="B43" s="20"/>
      <c r="C43" s="19"/>
      <c r="D43" s="19"/>
      <c r="E43" s="19"/>
      <c r="F43" s="31"/>
    </row>
    <row r="44" spans="1:6" ht="15.75" customHeight="1" x14ac:dyDescent="0.25">
      <c r="A44" s="32" t="s">
        <v>50</v>
      </c>
      <c r="B44" s="20"/>
      <c r="C44" s="19"/>
      <c r="D44" s="19"/>
      <c r="E44" s="19"/>
      <c r="F44" s="31"/>
    </row>
    <row r="45" spans="1:6" ht="15.75" customHeight="1" x14ac:dyDescent="0.25">
      <c r="A45" s="32" t="s">
        <v>51</v>
      </c>
      <c r="B45" s="20"/>
      <c r="C45" s="19"/>
      <c r="D45" s="19"/>
      <c r="E45" s="19"/>
      <c r="F45" s="31"/>
    </row>
    <row r="46" spans="1:6" ht="15.75" customHeight="1" x14ac:dyDescent="0.25">
      <c r="A46" s="30" t="s">
        <v>52</v>
      </c>
      <c r="B46" s="22"/>
      <c r="C46" s="19"/>
      <c r="D46" s="19"/>
      <c r="E46" s="19"/>
      <c r="F46" s="31"/>
    </row>
    <row r="47" spans="1:6" ht="15.75" customHeight="1" x14ac:dyDescent="0.25">
      <c r="A47" s="32" t="s">
        <v>53</v>
      </c>
      <c r="B47" s="20"/>
      <c r="C47" s="19"/>
      <c r="D47" s="19"/>
      <c r="E47" s="19"/>
      <c r="F47" s="31"/>
    </row>
    <row r="48" spans="1:6" ht="15.75" customHeight="1" x14ac:dyDescent="0.25">
      <c r="A48" s="32" t="s">
        <v>54</v>
      </c>
      <c r="B48" s="20"/>
      <c r="C48" s="19"/>
      <c r="D48" s="19"/>
      <c r="E48" s="19"/>
      <c r="F48" s="31"/>
    </row>
    <row r="49" spans="1:6" ht="26.25" customHeight="1" x14ac:dyDescent="0.2">
      <c r="A49" s="224" t="s">
        <v>55</v>
      </c>
      <c r="B49" s="219"/>
      <c r="C49" s="219"/>
      <c r="D49" s="219"/>
      <c r="E49" s="219"/>
      <c r="F49" s="220"/>
    </row>
    <row r="50" spans="1:6" ht="22.5" customHeight="1" x14ac:dyDescent="0.2">
      <c r="A50" s="28" t="s">
        <v>56</v>
      </c>
      <c r="B50" s="17" t="str">
        <f>B7</f>
        <v>mm/dd/yy</v>
      </c>
      <c r="C50" s="17" t="str">
        <f>C7</f>
        <v>mm/dd/yy</v>
      </c>
      <c r="D50" s="17" t="str">
        <f>D7</f>
        <v>mm/dd/yy</v>
      </c>
      <c r="E50" s="17" t="str">
        <f>E7</f>
        <v>mm/dd/yy</v>
      </c>
      <c r="F50" s="29" t="str">
        <f>F7</f>
        <v>mm/dd/yy</v>
      </c>
    </row>
    <row r="51" spans="1:6" ht="15.75" customHeight="1" x14ac:dyDescent="0.25">
      <c r="A51" s="32" t="s">
        <v>57</v>
      </c>
      <c r="B51" s="23"/>
      <c r="C51" s="19"/>
      <c r="D51" s="19"/>
      <c r="E51" s="19"/>
      <c r="F51" s="31"/>
    </row>
    <row r="52" spans="1:6" ht="15.75" customHeight="1" x14ac:dyDescent="0.25">
      <c r="A52" s="32" t="s">
        <v>58</v>
      </c>
      <c r="B52" s="23"/>
      <c r="C52" s="19"/>
      <c r="D52" s="19"/>
      <c r="E52" s="19"/>
      <c r="F52" s="31"/>
    </row>
    <row r="53" spans="1:6" ht="15.75" customHeight="1" x14ac:dyDescent="0.25">
      <c r="A53" s="32" t="s">
        <v>59</v>
      </c>
      <c r="B53" s="23"/>
      <c r="C53" s="19"/>
      <c r="D53" s="19"/>
      <c r="E53" s="19"/>
      <c r="F53" s="31"/>
    </row>
    <row r="54" spans="1:6" ht="15.75" customHeight="1" x14ac:dyDescent="0.25">
      <c r="A54" s="32" t="s">
        <v>60</v>
      </c>
      <c r="B54" s="23"/>
      <c r="C54" s="19"/>
      <c r="D54" s="19"/>
      <c r="E54" s="19"/>
      <c r="F54" s="31"/>
    </row>
    <row r="55" spans="1:6" ht="15.75" customHeight="1" x14ac:dyDescent="0.25">
      <c r="A55" s="32" t="s">
        <v>61</v>
      </c>
      <c r="B55" s="23"/>
      <c r="C55" s="19"/>
      <c r="D55" s="19"/>
      <c r="E55" s="19"/>
      <c r="F55" s="31"/>
    </row>
    <row r="56" spans="1:6" ht="26.25" customHeight="1" x14ac:dyDescent="0.2">
      <c r="A56" s="224" t="s">
        <v>62</v>
      </c>
      <c r="B56" s="219"/>
      <c r="C56" s="219"/>
      <c r="D56" s="219"/>
      <c r="E56" s="219"/>
      <c r="F56" s="220"/>
    </row>
    <row r="57" spans="1:6" ht="22.5" customHeight="1" x14ac:dyDescent="0.2">
      <c r="A57" s="28" t="s">
        <v>63</v>
      </c>
      <c r="B57" s="17" t="str">
        <f>B7</f>
        <v>mm/dd/yy</v>
      </c>
      <c r="C57" s="17" t="str">
        <f>C7</f>
        <v>mm/dd/yy</v>
      </c>
      <c r="D57" s="17" t="str">
        <f>D7</f>
        <v>mm/dd/yy</v>
      </c>
      <c r="E57" s="17" t="str">
        <f>E7</f>
        <v>mm/dd/yy</v>
      </c>
      <c r="F57" s="29" t="str">
        <f>F7</f>
        <v>mm/dd/yy</v>
      </c>
    </row>
    <row r="58" spans="1:6" ht="15.75" customHeight="1" x14ac:dyDescent="0.25">
      <c r="A58" s="32" t="s">
        <v>64</v>
      </c>
      <c r="B58" s="20"/>
      <c r="C58" s="19"/>
      <c r="D58" s="19"/>
      <c r="E58" s="19"/>
      <c r="F58" s="31"/>
    </row>
    <row r="59" spans="1:6" ht="15.75" customHeight="1" x14ac:dyDescent="0.25">
      <c r="A59" s="30" t="s">
        <v>65</v>
      </c>
      <c r="B59" s="22"/>
      <c r="C59" s="19"/>
      <c r="D59" s="19"/>
      <c r="E59" s="19"/>
      <c r="F59" s="31"/>
    </row>
    <row r="60" spans="1:6" ht="15.75" customHeight="1" x14ac:dyDescent="0.25">
      <c r="A60" s="32" t="s">
        <v>66</v>
      </c>
      <c r="B60" s="20"/>
      <c r="C60" s="19"/>
      <c r="D60" s="19"/>
      <c r="E60" s="19"/>
      <c r="F60" s="31"/>
    </row>
    <row r="61" spans="1:6" ht="24.75" customHeight="1" x14ac:dyDescent="0.2">
      <c r="A61" s="224" t="s">
        <v>67</v>
      </c>
      <c r="B61" s="219"/>
      <c r="C61" s="219"/>
      <c r="D61" s="219"/>
      <c r="E61" s="219"/>
      <c r="F61" s="220"/>
    </row>
    <row r="62" spans="1:6" ht="22.5" customHeight="1" x14ac:dyDescent="0.2">
      <c r="A62" s="28" t="s">
        <v>68</v>
      </c>
      <c r="B62" s="17" t="str">
        <f>B7</f>
        <v>mm/dd/yy</v>
      </c>
      <c r="C62" s="17" t="str">
        <f>C7</f>
        <v>mm/dd/yy</v>
      </c>
      <c r="D62" s="17" t="str">
        <f>D7</f>
        <v>mm/dd/yy</v>
      </c>
      <c r="E62" s="17" t="str">
        <f>E7</f>
        <v>mm/dd/yy</v>
      </c>
      <c r="F62" s="29" t="str">
        <f>F7</f>
        <v>mm/dd/yy</v>
      </c>
    </row>
    <row r="63" spans="1:6" ht="15.75" customHeight="1" x14ac:dyDescent="0.25">
      <c r="A63" s="32" t="s">
        <v>69</v>
      </c>
      <c r="B63" s="20"/>
      <c r="C63" s="19"/>
      <c r="D63" s="19"/>
      <c r="E63" s="19"/>
      <c r="F63" s="31"/>
    </row>
    <row r="64" spans="1:6" ht="15.75" customHeight="1" x14ac:dyDescent="0.25">
      <c r="A64" s="32" t="s">
        <v>70</v>
      </c>
      <c r="B64" s="20"/>
      <c r="C64" s="19"/>
      <c r="D64" s="19"/>
      <c r="E64" s="19"/>
      <c r="F64" s="31"/>
    </row>
    <row r="65" spans="1:6" ht="15.75" customHeight="1" x14ac:dyDescent="0.25">
      <c r="A65" s="32" t="s">
        <v>71</v>
      </c>
      <c r="B65" s="20"/>
      <c r="C65" s="19"/>
      <c r="D65" s="19"/>
      <c r="E65" s="19"/>
      <c r="F65" s="31"/>
    </row>
    <row r="66" spans="1:6" ht="15.75" customHeight="1" x14ac:dyDescent="0.25">
      <c r="A66" s="32" t="s">
        <v>72</v>
      </c>
      <c r="B66" s="20"/>
      <c r="C66" s="19"/>
      <c r="D66" s="19"/>
      <c r="E66" s="19"/>
      <c r="F66" s="31"/>
    </row>
    <row r="67" spans="1:6" ht="15.75" customHeight="1" x14ac:dyDescent="0.25">
      <c r="A67" s="32" t="s">
        <v>73</v>
      </c>
      <c r="B67" s="20"/>
      <c r="C67" s="19"/>
      <c r="D67" s="19"/>
      <c r="E67" s="19"/>
      <c r="F67" s="31"/>
    </row>
    <row r="68" spans="1:6" ht="15.75" customHeight="1" x14ac:dyDescent="0.25">
      <c r="A68" s="32" t="s">
        <v>74</v>
      </c>
      <c r="B68" s="20"/>
      <c r="C68" s="19"/>
      <c r="D68" s="19"/>
      <c r="E68" s="19"/>
      <c r="F68" s="31"/>
    </row>
    <row r="69" spans="1:6" ht="15.75" customHeight="1" x14ac:dyDescent="0.25">
      <c r="A69" s="32" t="s">
        <v>75</v>
      </c>
      <c r="B69" s="20"/>
      <c r="C69" s="19"/>
      <c r="D69" s="19"/>
      <c r="E69" s="19"/>
      <c r="F69" s="31"/>
    </row>
    <row r="70" spans="1:6" ht="15.75" customHeight="1" x14ac:dyDescent="0.25">
      <c r="A70" s="32" t="s">
        <v>76</v>
      </c>
      <c r="B70" s="20"/>
      <c r="C70" s="19"/>
      <c r="D70" s="19"/>
      <c r="E70" s="19"/>
      <c r="F70" s="31"/>
    </row>
    <row r="71" spans="1:6" ht="15.75" customHeight="1" x14ac:dyDescent="0.25">
      <c r="A71" s="32" t="s">
        <v>77</v>
      </c>
      <c r="B71" s="20"/>
      <c r="C71" s="19"/>
      <c r="D71" s="19"/>
      <c r="E71" s="19"/>
      <c r="F71" s="31"/>
    </row>
    <row r="72" spans="1:6" ht="15.75" customHeight="1" x14ac:dyDescent="0.25">
      <c r="A72" s="32" t="s">
        <v>78</v>
      </c>
      <c r="B72" s="20"/>
      <c r="C72" s="19"/>
      <c r="D72" s="19"/>
      <c r="E72" s="19"/>
      <c r="F72" s="31"/>
    </row>
    <row r="73" spans="1:6" ht="15.75" customHeight="1" x14ac:dyDescent="0.25">
      <c r="A73" s="32" t="s">
        <v>79</v>
      </c>
      <c r="B73" s="20"/>
      <c r="C73" s="19"/>
      <c r="D73" s="19"/>
      <c r="E73" s="19"/>
      <c r="F73" s="31"/>
    </row>
    <row r="74" spans="1:6" ht="15.75" customHeight="1" x14ac:dyDescent="0.25">
      <c r="A74" s="32" t="s">
        <v>80</v>
      </c>
      <c r="B74" s="20"/>
      <c r="C74" s="19"/>
      <c r="D74" s="19"/>
      <c r="E74" s="19"/>
      <c r="F74" s="31"/>
    </row>
    <row r="75" spans="1:6" ht="15.75" customHeight="1" x14ac:dyDescent="0.25">
      <c r="A75" s="32" t="s">
        <v>81</v>
      </c>
      <c r="B75" s="20"/>
      <c r="C75" s="19"/>
      <c r="D75" s="19"/>
      <c r="E75" s="19"/>
      <c r="F75" s="31"/>
    </row>
    <row r="76" spans="1:6" ht="15.75" customHeight="1" x14ac:dyDescent="0.25">
      <c r="A76" s="32" t="s">
        <v>82</v>
      </c>
      <c r="B76" s="20"/>
      <c r="C76" s="19"/>
      <c r="D76" s="19"/>
      <c r="E76" s="19"/>
      <c r="F76" s="31"/>
    </row>
    <row r="77" spans="1:6" ht="26.25" customHeight="1" x14ac:dyDescent="0.2">
      <c r="A77" s="224" t="s">
        <v>83</v>
      </c>
      <c r="B77" s="219"/>
      <c r="C77" s="219"/>
      <c r="D77" s="219"/>
      <c r="E77" s="219"/>
      <c r="F77" s="220"/>
    </row>
    <row r="78" spans="1:6" ht="22.5" customHeight="1" x14ac:dyDescent="0.2">
      <c r="A78" s="28" t="s">
        <v>84</v>
      </c>
      <c r="B78" s="17" t="str">
        <f>B7</f>
        <v>mm/dd/yy</v>
      </c>
      <c r="C78" s="21" t="str">
        <f>C7</f>
        <v>mm/dd/yy</v>
      </c>
      <c r="D78" s="21" t="str">
        <f>D7</f>
        <v>mm/dd/yy</v>
      </c>
      <c r="E78" s="21" t="str">
        <f>E7</f>
        <v>mm/dd/yy</v>
      </c>
      <c r="F78" s="33" t="str">
        <f>F7</f>
        <v>mm/dd/yy</v>
      </c>
    </row>
    <row r="79" spans="1:6" ht="15.75" customHeight="1" x14ac:dyDescent="0.25">
      <c r="A79" s="32" t="s">
        <v>85</v>
      </c>
      <c r="B79" s="22"/>
      <c r="C79" s="19"/>
      <c r="D79" s="19"/>
      <c r="E79" s="19"/>
      <c r="F79" s="31"/>
    </row>
    <row r="80" spans="1:6" ht="15.75" customHeight="1" x14ac:dyDescent="0.25">
      <c r="A80" s="30" t="s">
        <v>86</v>
      </c>
      <c r="B80" s="24"/>
      <c r="C80" s="19"/>
      <c r="D80" s="19"/>
      <c r="E80" s="19"/>
      <c r="F80" s="31"/>
    </row>
    <row r="81" spans="1:6" ht="15.75" customHeight="1" x14ac:dyDescent="0.25">
      <c r="A81" s="30" t="s">
        <v>87</v>
      </c>
      <c r="B81" s="24"/>
      <c r="C81" s="19"/>
      <c r="D81" s="19"/>
      <c r="E81" s="19"/>
      <c r="F81" s="31"/>
    </row>
    <row r="82" spans="1:6" ht="15.75" customHeight="1" x14ac:dyDescent="0.25">
      <c r="A82" s="30" t="s">
        <v>88</v>
      </c>
      <c r="B82" s="20"/>
      <c r="C82" s="19"/>
      <c r="D82" s="19"/>
      <c r="E82" s="19"/>
      <c r="F82" s="31"/>
    </row>
    <row r="83" spans="1:6" ht="15.75" customHeight="1" x14ac:dyDescent="0.25">
      <c r="A83" s="32" t="s">
        <v>89</v>
      </c>
      <c r="B83" s="20"/>
      <c r="C83" s="19"/>
      <c r="D83" s="19"/>
      <c r="E83" s="19"/>
      <c r="F83" s="31"/>
    </row>
    <row r="84" spans="1:6" ht="15.75" customHeight="1" x14ac:dyDescent="0.25">
      <c r="A84" s="32" t="s">
        <v>90</v>
      </c>
      <c r="B84" s="20"/>
      <c r="C84" s="19"/>
      <c r="D84" s="19"/>
      <c r="E84" s="19"/>
      <c r="F84" s="31"/>
    </row>
    <row r="85" spans="1:6" ht="15.75" customHeight="1" x14ac:dyDescent="0.25">
      <c r="A85" s="32" t="s">
        <v>91</v>
      </c>
      <c r="B85" s="20"/>
      <c r="C85" s="19"/>
      <c r="D85" s="19"/>
      <c r="E85" s="19"/>
      <c r="F85" s="31"/>
    </row>
    <row r="86" spans="1:6" ht="15.75" customHeight="1" x14ac:dyDescent="0.25">
      <c r="A86" s="32" t="s">
        <v>92</v>
      </c>
      <c r="B86" s="20"/>
      <c r="C86" s="19"/>
      <c r="D86" s="19"/>
      <c r="E86" s="19"/>
      <c r="F86" s="31"/>
    </row>
    <row r="87" spans="1:6" ht="15.75" customHeight="1" x14ac:dyDescent="0.25">
      <c r="A87" s="32" t="s">
        <v>93</v>
      </c>
      <c r="B87" s="20"/>
      <c r="C87" s="19"/>
      <c r="D87" s="19"/>
      <c r="E87" s="19"/>
      <c r="F87" s="31"/>
    </row>
    <row r="88" spans="1:6" ht="15.75" customHeight="1" x14ac:dyDescent="0.25">
      <c r="A88" s="32" t="s">
        <v>94</v>
      </c>
      <c r="B88" s="19"/>
      <c r="C88" s="19"/>
      <c r="D88" s="19"/>
      <c r="E88" s="19"/>
      <c r="F88" s="31"/>
    </row>
    <row r="89" spans="1:6" ht="111" customHeight="1" thickBot="1" x14ac:dyDescent="0.25">
      <c r="A89" s="221" t="s">
        <v>1383</v>
      </c>
      <c r="B89" s="222"/>
      <c r="C89" s="222"/>
      <c r="D89" s="222"/>
      <c r="E89" s="222"/>
      <c r="F89" s="223"/>
    </row>
  </sheetData>
  <mergeCells count="13">
    <mergeCell ref="A1:F1"/>
    <mergeCell ref="B2:F2"/>
    <mergeCell ref="B3:F3"/>
    <mergeCell ref="A89:F89"/>
    <mergeCell ref="A77:F77"/>
    <mergeCell ref="A34:F34"/>
    <mergeCell ref="A61:F61"/>
    <mergeCell ref="A49:F49"/>
    <mergeCell ref="A56:F56"/>
    <mergeCell ref="A4:F4"/>
    <mergeCell ref="B5:F5"/>
    <mergeCell ref="A6:F6"/>
    <mergeCell ref="A16:F16"/>
  </mergeCells>
  <printOptions horizontalCentered="1"/>
  <pageMargins left="0.19685039370078741" right="0.19685039370078741" top="0.78740157480314965" bottom="0.78740157480314965" header="0.11811023622047245" footer="0.11811023622047245"/>
  <pageSetup scale="95" orientation="portrait" horizontalDpi="0" verticalDpi="0" r:id="rId1"/>
  <headerFooter>
    <oddHeader>&amp;L&amp;G</oddHeader>
    <oddFooter>&amp;C&amp;"-,Bold"&amp;9&amp;K742332www.DrRitamarie.com &amp;"-,Regular"&amp;K000000
 © Dr. Ritamarie Loscalzo, MS, DC, CCN, DACBN, Institute of Nutritional Endocrinology (INE)
Page &amp;P of &amp;N</oddFooter>
  </headerFooter>
  <rowBreaks count="2" manualBreakCount="2">
    <brk id="33" max="5" man="1"/>
    <brk id="60" max="5" man="1"/>
  </row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2"/>
  <sheetViews>
    <sheetView zoomScaleNormal="100" workbookViewId="0">
      <pane ySplit="3" topLeftCell="A4" activePane="bottomLeft" state="frozen"/>
      <selection pane="bottomLeft" activeCell="E2" sqref="E2:F2"/>
    </sheetView>
  </sheetViews>
  <sheetFormatPr defaultColWidth="17.28515625" defaultRowHeight="15.75" customHeight="1" x14ac:dyDescent="0.2"/>
  <cols>
    <col min="1" max="1" width="35.5703125" style="1" customWidth="1"/>
    <col min="2" max="2" width="33.42578125" style="1" customWidth="1"/>
    <col min="3" max="3" width="14.140625" style="1" customWidth="1"/>
    <col min="4" max="4" width="14.28515625" style="1" customWidth="1"/>
    <col min="5" max="5" width="13.85546875" style="1" customWidth="1"/>
    <col min="6" max="6" width="39.7109375" style="1" customWidth="1"/>
    <col min="7" max="15" width="9.140625" style="1" customWidth="1"/>
    <col min="16" max="16" width="10.85546875" style="1" customWidth="1"/>
    <col min="17" max="16384" width="17.28515625" style="1"/>
  </cols>
  <sheetData>
    <row r="1" spans="1:16" ht="32.25" customHeight="1" thickBot="1" x14ac:dyDescent="0.3">
      <c r="A1" s="231" t="s">
        <v>95</v>
      </c>
      <c r="B1" s="232"/>
      <c r="C1" s="232"/>
      <c r="D1" s="232"/>
      <c r="E1" s="232"/>
      <c r="F1" s="233"/>
      <c r="G1" s="3"/>
      <c r="H1" s="3"/>
      <c r="I1" s="3"/>
      <c r="J1" s="3"/>
      <c r="K1" s="3"/>
      <c r="L1" s="3"/>
      <c r="M1" s="3"/>
      <c r="N1" s="3"/>
      <c r="O1" s="3"/>
      <c r="P1" s="3"/>
    </row>
    <row r="2" spans="1:16" ht="30.75" customHeight="1" x14ac:dyDescent="0.3">
      <c r="A2" s="40" t="s">
        <v>0</v>
      </c>
      <c r="B2" s="41" t="str">
        <f>'Appointment Tracker'!$B$2</f>
        <v>ClientNameHere</v>
      </c>
      <c r="C2" s="234" t="s">
        <v>2</v>
      </c>
      <c r="D2" s="235"/>
      <c r="E2" s="236" t="str">
        <f>'Appointment Tracker'!$D$2</f>
        <v>YourNameHere</v>
      </c>
      <c r="F2" s="237"/>
      <c r="G2" s="42"/>
      <c r="H2" s="42"/>
      <c r="I2" s="43"/>
      <c r="J2" s="43"/>
      <c r="K2" s="43"/>
      <c r="L2" s="43"/>
      <c r="M2" s="43"/>
      <c r="N2" s="43"/>
      <c r="O2" s="43"/>
      <c r="P2" s="43"/>
    </row>
    <row r="3" spans="1:16" ht="43.5" customHeight="1" x14ac:dyDescent="0.2">
      <c r="A3" s="47" t="s">
        <v>1377</v>
      </c>
      <c r="B3" s="46" t="s">
        <v>96</v>
      </c>
      <c r="C3" s="46" t="s">
        <v>97</v>
      </c>
      <c r="D3" s="46" t="s">
        <v>98</v>
      </c>
      <c r="E3" s="46" t="s">
        <v>99</v>
      </c>
      <c r="F3" s="48" t="s">
        <v>100</v>
      </c>
      <c r="G3" s="44"/>
      <c r="H3" s="44"/>
      <c r="I3" s="37"/>
      <c r="J3" s="37"/>
      <c r="K3" s="37"/>
      <c r="L3" s="37"/>
      <c r="M3" s="37"/>
      <c r="N3" s="37"/>
      <c r="O3" s="37"/>
      <c r="P3" s="37"/>
    </row>
    <row r="4" spans="1:16" ht="24.75" customHeight="1" x14ac:dyDescent="0.2">
      <c r="A4" s="49"/>
      <c r="B4" s="38"/>
      <c r="C4" s="38"/>
      <c r="D4" s="38"/>
      <c r="E4" s="38"/>
      <c r="F4" s="39"/>
      <c r="G4" s="37"/>
      <c r="H4" s="37"/>
      <c r="I4" s="37"/>
      <c r="J4" s="37"/>
      <c r="K4" s="37"/>
      <c r="L4" s="37"/>
      <c r="M4" s="37"/>
      <c r="N4" s="37"/>
      <c r="O4" s="37"/>
      <c r="P4" s="37"/>
    </row>
    <row r="5" spans="1:16" ht="24.75" customHeight="1" x14ac:dyDescent="0.2">
      <c r="A5" s="49"/>
      <c r="B5" s="38"/>
      <c r="C5" s="38"/>
      <c r="D5" s="38"/>
      <c r="E5" s="38"/>
      <c r="F5" s="39"/>
      <c r="G5" s="37"/>
      <c r="H5" s="37"/>
      <c r="I5" s="37"/>
      <c r="J5" s="37"/>
      <c r="K5" s="37"/>
      <c r="L5" s="37"/>
      <c r="M5" s="37"/>
      <c r="N5" s="37"/>
      <c r="O5" s="37"/>
      <c r="P5" s="37"/>
    </row>
    <row r="6" spans="1:16" ht="24.75" customHeight="1" x14ac:dyDescent="0.2">
      <c r="A6" s="49"/>
      <c r="B6" s="38"/>
      <c r="C6" s="38"/>
      <c r="D6" s="38"/>
      <c r="E6" s="38"/>
      <c r="F6" s="39"/>
      <c r="G6" s="37"/>
      <c r="H6" s="37"/>
      <c r="I6" s="37"/>
      <c r="J6" s="37"/>
      <c r="K6" s="37"/>
      <c r="L6" s="37"/>
      <c r="M6" s="37"/>
      <c r="N6" s="37"/>
      <c r="O6" s="37"/>
      <c r="P6" s="37"/>
    </row>
    <row r="7" spans="1:16" ht="24.75" customHeight="1" x14ac:dyDescent="0.2">
      <c r="A7" s="49"/>
      <c r="B7" s="38"/>
      <c r="C7" s="38"/>
      <c r="D7" s="38"/>
      <c r="E7" s="38"/>
      <c r="F7" s="39"/>
      <c r="G7" s="37"/>
      <c r="H7" s="37"/>
      <c r="I7" s="37"/>
      <c r="J7" s="37"/>
      <c r="K7" s="37"/>
      <c r="L7" s="37"/>
      <c r="M7" s="37"/>
      <c r="N7" s="37"/>
      <c r="O7" s="37"/>
      <c r="P7" s="37"/>
    </row>
    <row r="8" spans="1:16" ht="24.75" customHeight="1" x14ac:dyDescent="0.2">
      <c r="A8" s="49"/>
      <c r="B8" s="38"/>
      <c r="C8" s="38"/>
      <c r="D8" s="38"/>
      <c r="E8" s="38"/>
      <c r="F8" s="39"/>
      <c r="G8" s="37"/>
      <c r="H8" s="37"/>
      <c r="I8" s="37"/>
      <c r="J8" s="37"/>
      <c r="K8" s="37"/>
      <c r="L8" s="37"/>
      <c r="M8" s="37"/>
      <c r="N8" s="37"/>
      <c r="O8" s="37"/>
      <c r="P8" s="37"/>
    </row>
    <row r="9" spans="1:16" ht="24.75" customHeight="1" x14ac:dyDescent="0.2">
      <c r="A9" s="49"/>
      <c r="B9" s="38"/>
      <c r="C9" s="38"/>
      <c r="D9" s="38"/>
      <c r="E9" s="38"/>
      <c r="F9" s="39"/>
      <c r="G9" s="37"/>
      <c r="H9" s="37"/>
      <c r="I9" s="37"/>
      <c r="J9" s="37"/>
      <c r="K9" s="37"/>
      <c r="L9" s="37"/>
      <c r="M9" s="37"/>
      <c r="N9" s="37"/>
      <c r="O9" s="37"/>
      <c r="P9" s="37"/>
    </row>
    <row r="10" spans="1:16" ht="24.75" customHeight="1" x14ac:dyDescent="0.2">
      <c r="A10" s="49"/>
      <c r="B10" s="38"/>
      <c r="C10" s="38"/>
      <c r="D10" s="38"/>
      <c r="E10" s="38"/>
      <c r="F10" s="39"/>
      <c r="G10" s="37"/>
      <c r="H10" s="37"/>
      <c r="I10" s="37"/>
      <c r="J10" s="37"/>
      <c r="K10" s="37"/>
      <c r="L10" s="37"/>
      <c r="M10" s="37"/>
      <c r="N10" s="37"/>
      <c r="O10" s="37"/>
      <c r="P10" s="37"/>
    </row>
    <row r="11" spans="1:16" ht="24.75" customHeight="1" x14ac:dyDescent="0.2">
      <c r="A11" s="49"/>
      <c r="B11" s="38"/>
      <c r="C11" s="38"/>
      <c r="D11" s="38"/>
      <c r="E11" s="38"/>
      <c r="F11" s="39"/>
      <c r="G11" s="37"/>
      <c r="H11" s="37"/>
      <c r="I11" s="37"/>
      <c r="J11" s="37"/>
      <c r="K11" s="37"/>
      <c r="L11" s="37"/>
      <c r="M11" s="37"/>
      <c r="N11" s="37"/>
      <c r="O11" s="37"/>
      <c r="P11" s="37"/>
    </row>
    <row r="12" spans="1:16" ht="24.75" customHeight="1" x14ac:dyDescent="0.2">
      <c r="A12" s="49"/>
      <c r="B12" s="38"/>
      <c r="C12" s="38"/>
      <c r="D12" s="38"/>
      <c r="E12" s="38"/>
      <c r="F12" s="39"/>
      <c r="G12" s="37"/>
      <c r="H12" s="37"/>
      <c r="I12" s="37"/>
      <c r="J12" s="37"/>
      <c r="K12" s="37"/>
      <c r="L12" s="37"/>
      <c r="M12" s="37"/>
      <c r="N12" s="37"/>
      <c r="O12" s="37"/>
      <c r="P12" s="37"/>
    </row>
    <row r="13" spans="1:16" ht="24.75" customHeight="1" x14ac:dyDescent="0.2">
      <c r="A13" s="49"/>
      <c r="B13" s="38"/>
      <c r="C13" s="38"/>
      <c r="D13" s="38"/>
      <c r="E13" s="38"/>
      <c r="F13" s="39"/>
      <c r="G13" s="37"/>
      <c r="H13" s="37"/>
      <c r="I13" s="37"/>
      <c r="J13" s="37"/>
      <c r="K13" s="37"/>
      <c r="L13" s="37"/>
      <c r="M13" s="37"/>
      <c r="N13" s="37"/>
      <c r="O13" s="37"/>
      <c r="P13" s="37"/>
    </row>
    <row r="14" spans="1:16" ht="24.75" customHeight="1" x14ac:dyDescent="0.2">
      <c r="A14" s="49"/>
      <c r="B14" s="38"/>
      <c r="C14" s="38"/>
      <c r="D14" s="38"/>
      <c r="E14" s="38"/>
      <c r="F14" s="39"/>
      <c r="G14" s="37"/>
      <c r="H14" s="37"/>
      <c r="I14" s="37"/>
      <c r="J14" s="37"/>
      <c r="K14" s="37"/>
      <c r="L14" s="37"/>
      <c r="M14" s="37"/>
      <c r="N14" s="37"/>
      <c r="O14" s="37"/>
      <c r="P14" s="37"/>
    </row>
    <row r="15" spans="1:16" ht="24.75" customHeight="1" x14ac:dyDescent="0.2">
      <c r="A15" s="49"/>
      <c r="B15" s="38"/>
      <c r="C15" s="38"/>
      <c r="D15" s="38"/>
      <c r="E15" s="38"/>
      <c r="F15" s="39"/>
      <c r="G15" s="37"/>
      <c r="H15" s="37"/>
      <c r="I15" s="37"/>
      <c r="J15" s="37"/>
      <c r="K15" s="37"/>
      <c r="L15" s="37"/>
      <c r="M15" s="37"/>
      <c r="N15" s="37"/>
      <c r="O15" s="37"/>
      <c r="P15" s="37"/>
    </row>
    <row r="16" spans="1:16" ht="24.75" customHeight="1" x14ac:dyDescent="0.2">
      <c r="A16" s="49"/>
      <c r="B16" s="38"/>
      <c r="C16" s="38"/>
      <c r="D16" s="38"/>
      <c r="E16" s="38"/>
      <c r="F16" s="39"/>
      <c r="G16" s="37"/>
      <c r="H16" s="37"/>
      <c r="I16" s="37"/>
      <c r="J16" s="37"/>
      <c r="K16" s="37"/>
      <c r="L16" s="37"/>
      <c r="M16" s="37"/>
      <c r="N16" s="37"/>
      <c r="O16" s="37"/>
      <c r="P16" s="37"/>
    </row>
    <row r="17" spans="1:16" ht="24.75" customHeight="1" x14ac:dyDescent="0.2">
      <c r="A17" s="49"/>
      <c r="B17" s="38"/>
      <c r="C17" s="38"/>
      <c r="D17" s="38"/>
      <c r="E17" s="38"/>
      <c r="F17" s="39"/>
      <c r="G17" s="37"/>
      <c r="H17" s="37"/>
      <c r="I17" s="37"/>
      <c r="J17" s="37"/>
      <c r="K17" s="37"/>
      <c r="L17" s="37"/>
      <c r="M17" s="37"/>
      <c r="N17" s="37"/>
      <c r="O17" s="37"/>
      <c r="P17" s="37"/>
    </row>
    <row r="18" spans="1:16" ht="24.75" customHeight="1" x14ac:dyDescent="0.2">
      <c r="A18" s="49"/>
      <c r="B18" s="38"/>
      <c r="C18" s="38"/>
      <c r="D18" s="38"/>
      <c r="E18" s="38"/>
      <c r="F18" s="39"/>
      <c r="G18" s="37"/>
      <c r="H18" s="37"/>
      <c r="I18" s="37"/>
      <c r="J18" s="37"/>
      <c r="K18" s="37"/>
      <c r="L18" s="37"/>
      <c r="M18" s="37"/>
      <c r="N18" s="37"/>
      <c r="O18" s="37"/>
      <c r="P18" s="37"/>
    </row>
    <row r="19" spans="1:16" ht="24.75" customHeight="1" x14ac:dyDescent="0.2">
      <c r="A19" s="49"/>
      <c r="B19" s="38"/>
      <c r="C19" s="38"/>
      <c r="D19" s="38"/>
      <c r="E19" s="38"/>
      <c r="F19" s="39"/>
      <c r="G19" s="37"/>
      <c r="H19" s="37"/>
      <c r="I19" s="37"/>
      <c r="J19" s="37"/>
      <c r="K19" s="37"/>
      <c r="L19" s="37"/>
      <c r="M19" s="37"/>
      <c r="N19" s="37"/>
      <c r="O19" s="37"/>
      <c r="P19" s="37"/>
    </row>
    <row r="20" spans="1:16" ht="24.75" customHeight="1" x14ac:dyDescent="0.2">
      <c r="A20" s="49"/>
      <c r="B20" s="38"/>
      <c r="C20" s="38"/>
      <c r="D20" s="38"/>
      <c r="E20" s="38"/>
      <c r="F20" s="39"/>
      <c r="G20" s="37"/>
      <c r="H20" s="37"/>
      <c r="I20" s="37"/>
      <c r="J20" s="37"/>
      <c r="K20" s="37"/>
      <c r="L20" s="37"/>
      <c r="M20" s="37"/>
      <c r="N20" s="37"/>
      <c r="O20" s="37"/>
      <c r="P20" s="37"/>
    </row>
    <row r="21" spans="1:16" ht="27.75" customHeight="1" x14ac:dyDescent="0.25">
      <c r="A21" s="49"/>
      <c r="B21" s="38"/>
      <c r="C21" s="38"/>
      <c r="D21" s="38"/>
      <c r="E21" s="38"/>
      <c r="F21" s="39"/>
      <c r="G21" s="45"/>
      <c r="H21" s="45"/>
      <c r="I21" s="3"/>
      <c r="J21" s="3"/>
      <c r="K21" s="3"/>
      <c r="L21" s="3"/>
      <c r="M21" s="3"/>
      <c r="N21" s="3"/>
      <c r="O21" s="3"/>
      <c r="P21" s="3"/>
    </row>
    <row r="22" spans="1:16" ht="24.75" customHeight="1" x14ac:dyDescent="0.25">
      <c r="A22" s="49"/>
      <c r="B22" s="38"/>
      <c r="C22" s="38"/>
      <c r="D22" s="38"/>
      <c r="E22" s="38"/>
      <c r="F22" s="39"/>
      <c r="G22" s="3"/>
      <c r="H22" s="3"/>
      <c r="I22" s="37"/>
      <c r="J22" s="37"/>
      <c r="K22" s="37"/>
      <c r="L22" s="37"/>
      <c r="M22" s="37"/>
      <c r="N22" s="37"/>
      <c r="O22" s="37"/>
      <c r="P22" s="37"/>
    </row>
  </sheetData>
  <mergeCells count="3">
    <mergeCell ref="A1:F1"/>
    <mergeCell ref="C2:D2"/>
    <mergeCell ref="E2:F2"/>
  </mergeCells>
  <printOptions horizontalCentered="1"/>
  <pageMargins left="0.19685039370078741" right="0.19685039370078741" top="0.78740157480314965" bottom="0.78740157480314965" header="0.11811023622047245" footer="0.11811023622047245"/>
  <pageSetup scale="85" orientation="landscape" horizontalDpi="0" verticalDpi="0" r:id="rId1"/>
  <headerFooter>
    <oddHeader>&amp;L&amp;G</oddHeader>
    <oddFooter>&amp;C&amp;"-,Bold"&amp;9&amp;K742332www.DrRitamarie.com&amp;"-,Regular"&amp;K000000 
 © Dr. Ritamarie Loscalzo, MS, DC, CCN, DACBN, Institute of Nutritional Endocrinology (INE)
Page &amp;P of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2"/>
  <sheetViews>
    <sheetView zoomScaleNormal="100" workbookViewId="0">
      <selection activeCell="J3" sqref="J3:N3"/>
    </sheetView>
  </sheetViews>
  <sheetFormatPr defaultRowHeight="12.75" x14ac:dyDescent="0.2"/>
  <cols>
    <col min="1" max="6" width="9.140625" style="1"/>
    <col min="7" max="7" width="25.42578125" style="1" customWidth="1"/>
    <col min="8" max="8" width="8.140625" style="1" customWidth="1"/>
    <col min="9" max="9" width="7.85546875" style="1" customWidth="1"/>
    <col min="10" max="10" width="9.140625" style="1"/>
    <col min="11" max="11" width="9.140625" style="1" customWidth="1"/>
    <col min="12" max="12" width="11.5703125" style="1" customWidth="1"/>
    <col min="13" max="13" width="9.140625" style="1" customWidth="1"/>
    <col min="14" max="14" width="11.7109375" style="1" customWidth="1"/>
    <col min="15" max="16384" width="9.140625" style="1"/>
  </cols>
  <sheetData>
    <row r="1" spans="1:23" ht="24" customHeight="1" thickBot="1" x14ac:dyDescent="0.4">
      <c r="A1" s="241" t="s">
        <v>1378</v>
      </c>
      <c r="B1" s="242"/>
      <c r="C1" s="242"/>
      <c r="D1" s="242"/>
      <c r="E1" s="242"/>
      <c r="F1" s="242"/>
      <c r="G1" s="242"/>
      <c r="H1" s="242"/>
      <c r="I1" s="242"/>
      <c r="J1" s="242"/>
      <c r="K1" s="242"/>
      <c r="L1" s="242"/>
      <c r="M1" s="242"/>
      <c r="N1" s="242"/>
      <c r="O1" s="242"/>
      <c r="P1" s="242"/>
      <c r="Q1" s="242"/>
      <c r="R1" s="242"/>
      <c r="S1" s="242"/>
      <c r="T1" s="242"/>
      <c r="U1" s="242"/>
      <c r="V1" s="242"/>
      <c r="W1" s="243"/>
    </row>
    <row r="2" spans="1:23" ht="134.25" customHeight="1" x14ac:dyDescent="0.2">
      <c r="A2" s="244" t="s">
        <v>1379</v>
      </c>
      <c r="B2" s="245"/>
      <c r="C2" s="245"/>
      <c r="D2" s="245"/>
      <c r="E2" s="245"/>
      <c r="F2" s="245"/>
      <c r="G2" s="245"/>
      <c r="H2" s="245"/>
      <c r="I2" s="245"/>
      <c r="J2" s="245"/>
      <c r="K2" s="245"/>
      <c r="L2" s="245"/>
      <c r="M2" s="245"/>
      <c r="N2" s="245"/>
      <c r="O2" s="245"/>
      <c r="P2" s="245"/>
      <c r="Q2" s="245"/>
      <c r="R2" s="245"/>
      <c r="S2" s="245"/>
      <c r="T2" s="245"/>
      <c r="U2" s="245"/>
      <c r="V2" s="245"/>
      <c r="W2" s="246"/>
    </row>
    <row r="3" spans="1:23" s="53" customFormat="1" ht="18" customHeight="1" x14ac:dyDescent="0.2">
      <c r="A3" s="247" t="s">
        <v>0</v>
      </c>
      <c r="B3" s="248"/>
      <c r="C3" s="240" t="str">
        <f>'Appointment Tracker'!$B$2</f>
        <v>ClientNameHere</v>
      </c>
      <c r="D3" s="240"/>
      <c r="E3" s="240"/>
      <c r="F3" s="240"/>
      <c r="G3" s="240"/>
      <c r="H3" s="249" t="s">
        <v>2</v>
      </c>
      <c r="I3" s="249"/>
      <c r="J3" s="240" t="str">
        <f>'Appointment Tracker'!$D$2</f>
        <v>YourNameHere</v>
      </c>
      <c r="K3" s="240"/>
      <c r="L3" s="240"/>
      <c r="M3" s="240"/>
      <c r="N3" s="240"/>
      <c r="O3" s="250" t="s">
        <v>103</v>
      </c>
      <c r="P3" s="251"/>
      <c r="Q3" s="251"/>
      <c r="R3" s="251"/>
      <c r="S3" s="251"/>
      <c r="T3" s="251"/>
      <c r="U3" s="251"/>
      <c r="V3" s="251"/>
      <c r="W3" s="252"/>
    </row>
    <row r="4" spans="1:23" ht="42.75" customHeight="1" x14ac:dyDescent="0.2">
      <c r="A4" s="238" t="s">
        <v>1380</v>
      </c>
      <c r="B4" s="239"/>
      <c r="C4" s="239"/>
      <c r="D4" s="239"/>
      <c r="E4" s="239"/>
      <c r="F4" s="239"/>
      <c r="G4" s="239"/>
      <c r="H4" s="239"/>
      <c r="I4" s="239"/>
      <c r="J4" s="239"/>
      <c r="K4" s="239"/>
      <c r="L4" s="239"/>
      <c r="M4" s="239"/>
      <c r="N4" s="239"/>
      <c r="O4" s="58" t="s">
        <v>104</v>
      </c>
      <c r="P4" s="59" t="s">
        <v>105</v>
      </c>
      <c r="Q4" s="59" t="s">
        <v>106</v>
      </c>
      <c r="R4" s="59" t="s">
        <v>107</v>
      </c>
      <c r="S4" s="59" t="s">
        <v>108</v>
      </c>
      <c r="T4" s="59" t="s">
        <v>109</v>
      </c>
      <c r="U4" s="59" t="s">
        <v>110</v>
      </c>
      <c r="V4" s="59" t="s">
        <v>111</v>
      </c>
      <c r="W4" s="60" t="s">
        <v>112</v>
      </c>
    </row>
    <row r="5" spans="1:23" ht="57" customHeight="1" x14ac:dyDescent="0.2">
      <c r="A5" s="52" t="s">
        <v>101</v>
      </c>
      <c r="B5" s="50" t="s">
        <v>102</v>
      </c>
      <c r="C5" s="50" t="s">
        <v>113</v>
      </c>
      <c r="D5" s="50" t="s">
        <v>114</v>
      </c>
      <c r="E5" s="50" t="s">
        <v>115</v>
      </c>
      <c r="F5" s="50" t="s">
        <v>116</v>
      </c>
      <c r="G5" s="50" t="s">
        <v>117</v>
      </c>
      <c r="H5" s="50" t="s">
        <v>118</v>
      </c>
      <c r="I5" s="50" t="s">
        <v>119</v>
      </c>
      <c r="J5" s="50" t="s">
        <v>120</v>
      </c>
      <c r="K5" s="50" t="s">
        <v>121</v>
      </c>
      <c r="L5" s="50" t="s">
        <v>122</v>
      </c>
      <c r="M5" s="50" t="s">
        <v>123</v>
      </c>
      <c r="N5" s="50" t="s">
        <v>1381</v>
      </c>
      <c r="O5" s="50" t="s">
        <v>124</v>
      </c>
      <c r="P5" s="50" t="s">
        <v>124</v>
      </c>
      <c r="Q5" s="50" t="s">
        <v>124</v>
      </c>
      <c r="R5" s="50" t="s">
        <v>124</v>
      </c>
      <c r="S5" s="50" t="s">
        <v>124</v>
      </c>
      <c r="T5" s="50" t="s">
        <v>124</v>
      </c>
      <c r="U5" s="50" t="s">
        <v>124</v>
      </c>
      <c r="V5" s="50" t="s">
        <v>124</v>
      </c>
      <c r="W5" s="51" t="s">
        <v>124</v>
      </c>
    </row>
    <row r="6" spans="1:23" ht="20.100000000000001" customHeight="1" x14ac:dyDescent="0.2">
      <c r="A6" s="54"/>
      <c r="B6" s="16"/>
      <c r="C6" s="16"/>
      <c r="D6" s="16"/>
      <c r="E6" s="16"/>
      <c r="F6" s="16"/>
      <c r="G6" s="16"/>
      <c r="H6" s="16"/>
      <c r="I6" s="16"/>
      <c r="J6" s="16"/>
      <c r="K6" s="16"/>
      <c r="L6" s="16"/>
      <c r="M6" s="16"/>
      <c r="N6" s="16"/>
      <c r="O6" s="16"/>
      <c r="P6" s="16"/>
      <c r="Q6" s="16"/>
      <c r="R6" s="16"/>
      <c r="S6" s="16"/>
      <c r="T6" s="16"/>
      <c r="U6" s="16"/>
      <c r="V6" s="16"/>
      <c r="W6" s="26"/>
    </row>
    <row r="7" spans="1:23" ht="20.100000000000001" customHeight="1" x14ac:dyDescent="0.2">
      <c r="A7" s="54"/>
      <c r="B7" s="16"/>
      <c r="C7" s="16"/>
      <c r="D7" s="16"/>
      <c r="E7" s="16"/>
      <c r="F7" s="16"/>
      <c r="G7" s="16"/>
      <c r="H7" s="16"/>
      <c r="I7" s="16"/>
      <c r="J7" s="16"/>
      <c r="K7" s="16"/>
      <c r="L7" s="16"/>
      <c r="M7" s="16"/>
      <c r="N7" s="16"/>
      <c r="O7" s="16"/>
      <c r="P7" s="16"/>
      <c r="Q7" s="16"/>
      <c r="R7" s="16"/>
      <c r="S7" s="16"/>
      <c r="T7" s="16"/>
      <c r="U7" s="16"/>
      <c r="V7" s="16"/>
      <c r="W7" s="26"/>
    </row>
    <row r="8" spans="1:23" ht="20.100000000000001" customHeight="1" x14ac:dyDescent="0.2">
      <c r="A8" s="54"/>
      <c r="B8" s="16"/>
      <c r="C8" s="16"/>
      <c r="D8" s="16"/>
      <c r="E8" s="16"/>
      <c r="F8" s="16"/>
      <c r="G8" s="16"/>
      <c r="H8" s="16"/>
      <c r="I8" s="16"/>
      <c r="J8" s="16"/>
      <c r="K8" s="16"/>
      <c r="L8" s="16"/>
      <c r="M8" s="16"/>
      <c r="N8" s="16"/>
      <c r="O8" s="16"/>
      <c r="P8" s="16"/>
      <c r="Q8" s="16"/>
      <c r="R8" s="16"/>
      <c r="S8" s="16"/>
      <c r="T8" s="16"/>
      <c r="U8" s="16"/>
      <c r="V8" s="16"/>
      <c r="W8" s="26"/>
    </row>
    <row r="9" spans="1:23" ht="20.100000000000001" customHeight="1" x14ac:dyDescent="0.2">
      <c r="A9" s="54"/>
      <c r="B9" s="16"/>
      <c r="C9" s="16"/>
      <c r="D9" s="16"/>
      <c r="E9" s="16"/>
      <c r="F9" s="16"/>
      <c r="G9" s="16"/>
      <c r="H9" s="16"/>
      <c r="I9" s="16"/>
      <c r="J9" s="16"/>
      <c r="K9" s="16"/>
      <c r="L9" s="16"/>
      <c r="M9" s="16"/>
      <c r="N9" s="16"/>
      <c r="O9" s="16"/>
      <c r="P9" s="16"/>
      <c r="Q9" s="16"/>
      <c r="R9" s="16"/>
      <c r="S9" s="16"/>
      <c r="T9" s="16"/>
      <c r="U9" s="16"/>
      <c r="V9" s="16"/>
      <c r="W9" s="26"/>
    </row>
    <row r="10" spans="1:23" ht="20.100000000000001" customHeight="1" x14ac:dyDescent="0.2">
      <c r="A10" s="54"/>
      <c r="B10" s="16"/>
      <c r="C10" s="16"/>
      <c r="D10" s="16"/>
      <c r="E10" s="16"/>
      <c r="F10" s="16"/>
      <c r="G10" s="16"/>
      <c r="H10" s="16"/>
      <c r="I10" s="16"/>
      <c r="J10" s="16"/>
      <c r="K10" s="16"/>
      <c r="L10" s="16"/>
      <c r="M10" s="16"/>
      <c r="N10" s="16"/>
      <c r="O10" s="16"/>
      <c r="P10" s="16"/>
      <c r="Q10" s="16"/>
      <c r="R10" s="16"/>
      <c r="S10" s="16"/>
      <c r="T10" s="16"/>
      <c r="U10" s="16"/>
      <c r="V10" s="16"/>
      <c r="W10" s="26"/>
    </row>
    <row r="11" spans="1:23" ht="20.100000000000001" customHeight="1" x14ac:dyDescent="0.2">
      <c r="A11" s="54"/>
      <c r="B11" s="16"/>
      <c r="C11" s="16"/>
      <c r="D11" s="16"/>
      <c r="E11" s="16"/>
      <c r="F11" s="16"/>
      <c r="G11" s="16"/>
      <c r="H11" s="16"/>
      <c r="I11" s="16"/>
      <c r="J11" s="16"/>
      <c r="K11" s="16"/>
      <c r="L11" s="16"/>
      <c r="M11" s="16"/>
      <c r="N11" s="16"/>
      <c r="O11" s="16"/>
      <c r="P11" s="16"/>
      <c r="Q11" s="16"/>
      <c r="R11" s="16"/>
      <c r="S11" s="16"/>
      <c r="T11" s="16"/>
      <c r="U11" s="16"/>
      <c r="V11" s="16"/>
      <c r="W11" s="26"/>
    </row>
    <row r="12" spans="1:23" ht="20.100000000000001" customHeight="1" x14ac:dyDescent="0.2">
      <c r="A12" s="54"/>
      <c r="B12" s="16"/>
      <c r="C12" s="16"/>
      <c r="D12" s="16"/>
      <c r="E12" s="16"/>
      <c r="F12" s="16"/>
      <c r="G12" s="16"/>
      <c r="H12" s="16"/>
      <c r="I12" s="16"/>
      <c r="J12" s="16"/>
      <c r="K12" s="16"/>
      <c r="L12" s="16"/>
      <c r="M12" s="16"/>
      <c r="N12" s="16"/>
      <c r="O12" s="16"/>
      <c r="P12" s="16"/>
      <c r="Q12" s="16"/>
      <c r="R12" s="16"/>
      <c r="S12" s="16"/>
      <c r="T12" s="16"/>
      <c r="U12" s="16"/>
      <c r="V12" s="16"/>
      <c r="W12" s="26"/>
    </row>
    <row r="13" spans="1:23" ht="20.100000000000001" customHeight="1" x14ac:dyDescent="0.2">
      <c r="A13" s="54"/>
      <c r="B13" s="16"/>
      <c r="C13" s="16"/>
      <c r="D13" s="16"/>
      <c r="E13" s="16"/>
      <c r="F13" s="16"/>
      <c r="G13" s="16"/>
      <c r="H13" s="16"/>
      <c r="I13" s="16"/>
      <c r="J13" s="16"/>
      <c r="K13" s="16"/>
      <c r="L13" s="16"/>
      <c r="M13" s="16"/>
      <c r="N13" s="16"/>
      <c r="O13" s="16"/>
      <c r="P13" s="16"/>
      <c r="Q13" s="16"/>
      <c r="R13" s="16"/>
      <c r="S13" s="16"/>
      <c r="T13" s="16"/>
      <c r="U13" s="16"/>
      <c r="V13" s="16"/>
      <c r="W13" s="26"/>
    </row>
    <row r="14" spans="1:23" ht="20.100000000000001" customHeight="1" x14ac:dyDescent="0.2">
      <c r="A14" s="54"/>
      <c r="B14" s="16"/>
      <c r="C14" s="16"/>
      <c r="D14" s="16"/>
      <c r="E14" s="16"/>
      <c r="F14" s="16"/>
      <c r="G14" s="16"/>
      <c r="H14" s="16"/>
      <c r="I14" s="16"/>
      <c r="J14" s="16"/>
      <c r="K14" s="16"/>
      <c r="L14" s="16"/>
      <c r="M14" s="16"/>
      <c r="N14" s="16"/>
      <c r="O14" s="16"/>
      <c r="P14" s="16"/>
      <c r="Q14" s="16"/>
      <c r="R14" s="16"/>
      <c r="S14" s="16"/>
      <c r="T14" s="16"/>
      <c r="U14" s="16"/>
      <c r="V14" s="16"/>
      <c r="W14" s="26"/>
    </row>
    <row r="15" spans="1:23" ht="20.100000000000001" customHeight="1" x14ac:dyDescent="0.2">
      <c r="A15" s="54"/>
      <c r="B15" s="16"/>
      <c r="C15" s="16"/>
      <c r="D15" s="16"/>
      <c r="E15" s="16"/>
      <c r="F15" s="16"/>
      <c r="G15" s="16"/>
      <c r="H15" s="16"/>
      <c r="I15" s="16"/>
      <c r="J15" s="16"/>
      <c r="K15" s="16"/>
      <c r="L15" s="16"/>
      <c r="M15" s="16"/>
      <c r="N15" s="16"/>
      <c r="O15" s="16"/>
      <c r="P15" s="16"/>
      <c r="Q15" s="16"/>
      <c r="R15" s="16"/>
      <c r="S15" s="16"/>
      <c r="T15" s="16"/>
      <c r="U15" s="16"/>
      <c r="V15" s="16"/>
      <c r="W15" s="26"/>
    </row>
    <row r="16" spans="1:23" ht="20.100000000000001" customHeight="1" x14ac:dyDescent="0.2">
      <c r="A16" s="54"/>
      <c r="B16" s="16"/>
      <c r="C16" s="16"/>
      <c r="D16" s="16"/>
      <c r="E16" s="16"/>
      <c r="F16" s="16"/>
      <c r="G16" s="16"/>
      <c r="H16" s="16"/>
      <c r="I16" s="16"/>
      <c r="J16" s="16"/>
      <c r="K16" s="16"/>
      <c r="L16" s="16"/>
      <c r="M16" s="16"/>
      <c r="N16" s="16"/>
      <c r="O16" s="16"/>
      <c r="P16" s="16"/>
      <c r="Q16" s="16"/>
      <c r="R16" s="16"/>
      <c r="S16" s="16"/>
      <c r="T16" s="16"/>
      <c r="U16" s="16"/>
      <c r="V16" s="16"/>
      <c r="W16" s="26"/>
    </row>
    <row r="17" spans="1:23" ht="20.100000000000001" customHeight="1" x14ac:dyDescent="0.2">
      <c r="A17" s="54"/>
      <c r="B17" s="16"/>
      <c r="C17" s="16"/>
      <c r="D17" s="16"/>
      <c r="E17" s="16"/>
      <c r="F17" s="16"/>
      <c r="G17" s="16"/>
      <c r="H17" s="16"/>
      <c r="I17" s="16"/>
      <c r="J17" s="16"/>
      <c r="K17" s="16"/>
      <c r="L17" s="16"/>
      <c r="M17" s="16"/>
      <c r="N17" s="16"/>
      <c r="O17" s="16"/>
      <c r="P17" s="16"/>
      <c r="Q17" s="16"/>
      <c r="R17" s="16"/>
      <c r="S17" s="16"/>
      <c r="T17" s="16"/>
      <c r="U17" s="16"/>
      <c r="V17" s="16"/>
      <c r="W17" s="26"/>
    </row>
    <row r="18" spans="1:23" ht="20.100000000000001" customHeight="1" x14ac:dyDescent="0.2">
      <c r="A18" s="54"/>
      <c r="B18" s="16"/>
      <c r="C18" s="16"/>
      <c r="D18" s="16"/>
      <c r="E18" s="16"/>
      <c r="F18" s="16"/>
      <c r="G18" s="16"/>
      <c r="H18" s="16"/>
      <c r="I18" s="16"/>
      <c r="J18" s="16"/>
      <c r="K18" s="16"/>
      <c r="L18" s="16"/>
      <c r="M18" s="16"/>
      <c r="N18" s="16"/>
      <c r="O18" s="16"/>
      <c r="P18" s="16"/>
      <c r="Q18" s="16"/>
      <c r="R18" s="16"/>
      <c r="S18" s="16"/>
      <c r="T18" s="16"/>
      <c r="U18" s="16"/>
      <c r="V18" s="16"/>
      <c r="W18" s="26"/>
    </row>
    <row r="19" spans="1:23" ht="20.100000000000001" customHeight="1" x14ac:dyDescent="0.2">
      <c r="A19" s="54"/>
      <c r="B19" s="16"/>
      <c r="C19" s="16"/>
      <c r="D19" s="16"/>
      <c r="E19" s="16"/>
      <c r="F19" s="16"/>
      <c r="G19" s="16"/>
      <c r="H19" s="16"/>
      <c r="I19" s="16"/>
      <c r="J19" s="16"/>
      <c r="K19" s="16"/>
      <c r="L19" s="16"/>
      <c r="M19" s="16"/>
      <c r="N19" s="16"/>
      <c r="O19" s="16"/>
      <c r="P19" s="16"/>
      <c r="Q19" s="16"/>
      <c r="R19" s="16"/>
      <c r="S19" s="16"/>
      <c r="T19" s="16"/>
      <c r="U19" s="16"/>
      <c r="V19" s="16"/>
      <c r="W19" s="26"/>
    </row>
    <row r="20" spans="1:23" ht="20.100000000000001" customHeight="1" x14ac:dyDescent="0.2">
      <c r="A20" s="54"/>
      <c r="B20" s="16"/>
      <c r="C20" s="16"/>
      <c r="D20" s="16"/>
      <c r="E20" s="16"/>
      <c r="F20" s="16"/>
      <c r="G20" s="16"/>
      <c r="H20" s="16"/>
      <c r="I20" s="16"/>
      <c r="J20" s="16"/>
      <c r="K20" s="16"/>
      <c r="L20" s="16"/>
      <c r="M20" s="16"/>
      <c r="N20" s="16"/>
      <c r="O20" s="16"/>
      <c r="P20" s="16"/>
      <c r="Q20" s="16"/>
      <c r="R20" s="16"/>
      <c r="S20" s="16"/>
      <c r="T20" s="16"/>
      <c r="U20" s="16"/>
      <c r="V20" s="16"/>
      <c r="W20" s="26"/>
    </row>
    <row r="21" spans="1:23" ht="20.100000000000001" customHeight="1" x14ac:dyDescent="0.2">
      <c r="A21" s="54"/>
      <c r="B21" s="16"/>
      <c r="C21" s="16"/>
      <c r="D21" s="16"/>
      <c r="E21" s="16"/>
      <c r="F21" s="16"/>
      <c r="G21" s="16"/>
      <c r="H21" s="16"/>
      <c r="I21" s="16"/>
      <c r="J21" s="16"/>
      <c r="K21" s="16"/>
      <c r="L21" s="16"/>
      <c r="M21" s="16"/>
      <c r="N21" s="16"/>
      <c r="O21" s="16"/>
      <c r="P21" s="16"/>
      <c r="Q21" s="16"/>
      <c r="R21" s="16"/>
      <c r="S21" s="16"/>
      <c r="T21" s="16"/>
      <c r="U21" s="16"/>
      <c r="V21" s="16"/>
      <c r="W21" s="26"/>
    </row>
    <row r="22" spans="1:23" ht="20.100000000000001" customHeight="1" x14ac:dyDescent="0.2">
      <c r="A22" s="54"/>
      <c r="B22" s="16"/>
      <c r="C22" s="16"/>
      <c r="D22" s="16"/>
      <c r="E22" s="16"/>
      <c r="F22" s="16"/>
      <c r="G22" s="16"/>
      <c r="H22" s="16"/>
      <c r="I22" s="16"/>
      <c r="J22" s="16"/>
      <c r="K22" s="16"/>
      <c r="L22" s="16"/>
      <c r="M22" s="16"/>
      <c r="N22" s="16"/>
      <c r="O22" s="16"/>
      <c r="P22" s="16"/>
      <c r="Q22" s="16"/>
      <c r="R22" s="16"/>
      <c r="S22" s="16"/>
      <c r="T22" s="16"/>
      <c r="U22" s="16"/>
      <c r="V22" s="16"/>
      <c r="W22" s="26"/>
    </row>
    <row r="23" spans="1:23" ht="20.100000000000001" customHeight="1" x14ac:dyDescent="0.2">
      <c r="A23" s="54"/>
      <c r="B23" s="16"/>
      <c r="C23" s="16"/>
      <c r="D23" s="16"/>
      <c r="E23" s="16"/>
      <c r="F23" s="16"/>
      <c r="G23" s="16"/>
      <c r="H23" s="16"/>
      <c r="I23" s="16"/>
      <c r="J23" s="16"/>
      <c r="K23" s="16"/>
      <c r="L23" s="16"/>
      <c r="M23" s="16"/>
      <c r="N23" s="16"/>
      <c r="O23" s="16"/>
      <c r="P23" s="16"/>
      <c r="Q23" s="16"/>
      <c r="R23" s="16"/>
      <c r="S23" s="16"/>
      <c r="T23" s="16"/>
      <c r="U23" s="16"/>
      <c r="V23" s="16"/>
      <c r="W23" s="26"/>
    </row>
    <row r="24" spans="1:23" ht="20.100000000000001" customHeight="1" x14ac:dyDescent="0.2">
      <c r="A24" s="54"/>
      <c r="B24" s="16"/>
      <c r="C24" s="16"/>
      <c r="D24" s="16"/>
      <c r="E24" s="16"/>
      <c r="F24" s="16"/>
      <c r="G24" s="16"/>
      <c r="H24" s="16"/>
      <c r="I24" s="16"/>
      <c r="J24" s="16"/>
      <c r="K24" s="16"/>
      <c r="L24" s="16"/>
      <c r="M24" s="16"/>
      <c r="N24" s="16"/>
      <c r="O24" s="16"/>
      <c r="P24" s="16"/>
      <c r="Q24" s="16"/>
      <c r="R24" s="16"/>
      <c r="S24" s="16"/>
      <c r="T24" s="16"/>
      <c r="U24" s="16"/>
      <c r="V24" s="16"/>
      <c r="W24" s="26"/>
    </row>
    <row r="25" spans="1:23" ht="20.100000000000001" customHeight="1" x14ac:dyDescent="0.2">
      <c r="A25" s="54"/>
      <c r="B25" s="16"/>
      <c r="C25" s="16"/>
      <c r="D25" s="16"/>
      <c r="E25" s="16"/>
      <c r="F25" s="16"/>
      <c r="G25" s="16"/>
      <c r="H25" s="16"/>
      <c r="I25" s="16"/>
      <c r="J25" s="16"/>
      <c r="K25" s="16"/>
      <c r="L25" s="16"/>
      <c r="M25" s="16"/>
      <c r="N25" s="16"/>
      <c r="O25" s="16"/>
      <c r="P25" s="16"/>
      <c r="Q25" s="16"/>
      <c r="R25" s="16"/>
      <c r="S25" s="16"/>
      <c r="T25" s="16"/>
      <c r="U25" s="16"/>
      <c r="V25" s="16"/>
      <c r="W25" s="26"/>
    </row>
    <row r="26" spans="1:23" ht="20.100000000000001" customHeight="1" x14ac:dyDescent="0.2">
      <c r="A26" s="54"/>
      <c r="B26" s="16"/>
      <c r="C26" s="16"/>
      <c r="D26" s="16"/>
      <c r="E26" s="16"/>
      <c r="F26" s="16"/>
      <c r="G26" s="16"/>
      <c r="H26" s="16"/>
      <c r="I26" s="16"/>
      <c r="J26" s="16"/>
      <c r="K26" s="16"/>
      <c r="L26" s="16"/>
      <c r="M26" s="16"/>
      <c r="N26" s="16"/>
      <c r="O26" s="16"/>
      <c r="P26" s="16"/>
      <c r="Q26" s="16"/>
      <c r="R26" s="16"/>
      <c r="S26" s="16"/>
      <c r="T26" s="16"/>
      <c r="U26" s="16"/>
      <c r="V26" s="16"/>
      <c r="W26" s="26"/>
    </row>
    <row r="27" spans="1:23" ht="20.100000000000001" customHeight="1" x14ac:dyDescent="0.2">
      <c r="A27" s="54"/>
      <c r="B27" s="16"/>
      <c r="C27" s="16"/>
      <c r="D27" s="16"/>
      <c r="E27" s="16"/>
      <c r="F27" s="16"/>
      <c r="G27" s="16"/>
      <c r="H27" s="16"/>
      <c r="I27" s="16"/>
      <c r="J27" s="16"/>
      <c r="K27" s="16"/>
      <c r="L27" s="16"/>
      <c r="M27" s="16"/>
      <c r="N27" s="16"/>
      <c r="O27" s="16"/>
      <c r="P27" s="16"/>
      <c r="Q27" s="16"/>
      <c r="R27" s="16"/>
      <c r="S27" s="16"/>
      <c r="T27" s="16"/>
      <c r="U27" s="16"/>
      <c r="V27" s="16"/>
      <c r="W27" s="26"/>
    </row>
    <row r="28" spans="1:23" ht="20.100000000000001" customHeight="1" x14ac:dyDescent="0.2">
      <c r="A28" s="54"/>
      <c r="B28" s="16"/>
      <c r="C28" s="16"/>
      <c r="D28" s="16"/>
      <c r="E28" s="16"/>
      <c r="F28" s="16"/>
      <c r="G28" s="16"/>
      <c r="H28" s="16"/>
      <c r="I28" s="16"/>
      <c r="J28" s="16"/>
      <c r="K28" s="16"/>
      <c r="L28" s="16"/>
      <c r="M28" s="16"/>
      <c r="N28" s="16"/>
      <c r="O28" s="16"/>
      <c r="P28" s="16"/>
      <c r="Q28" s="16"/>
      <c r="R28" s="16"/>
      <c r="S28" s="16"/>
      <c r="T28" s="16"/>
      <c r="U28" s="16"/>
      <c r="V28" s="16"/>
      <c r="W28" s="26"/>
    </row>
    <row r="29" spans="1:23" ht="20.100000000000001" customHeight="1" x14ac:dyDescent="0.2">
      <c r="A29" s="54"/>
      <c r="B29" s="16"/>
      <c r="C29" s="16"/>
      <c r="D29" s="16"/>
      <c r="E29" s="16"/>
      <c r="F29" s="16"/>
      <c r="G29" s="16"/>
      <c r="H29" s="16"/>
      <c r="I29" s="16"/>
      <c r="J29" s="16"/>
      <c r="K29" s="16"/>
      <c r="L29" s="16"/>
      <c r="M29" s="16"/>
      <c r="N29" s="16"/>
      <c r="O29" s="16"/>
      <c r="P29" s="16"/>
      <c r="Q29" s="16"/>
      <c r="R29" s="16"/>
      <c r="S29" s="16"/>
      <c r="T29" s="16"/>
      <c r="U29" s="16"/>
      <c r="V29" s="16"/>
      <c r="W29" s="26"/>
    </row>
    <row r="30" spans="1:23" ht="20.100000000000001" customHeight="1" x14ac:dyDescent="0.2">
      <c r="A30" s="54"/>
      <c r="B30" s="16"/>
      <c r="C30" s="16"/>
      <c r="D30" s="16"/>
      <c r="E30" s="16"/>
      <c r="F30" s="16"/>
      <c r="G30" s="16"/>
      <c r="H30" s="16"/>
      <c r="I30" s="16"/>
      <c r="J30" s="16"/>
      <c r="K30" s="16"/>
      <c r="L30" s="16"/>
      <c r="M30" s="16"/>
      <c r="N30" s="16"/>
      <c r="O30" s="16"/>
      <c r="P30" s="16"/>
      <c r="Q30" s="16"/>
      <c r="R30" s="16"/>
      <c r="S30" s="16"/>
      <c r="T30" s="16"/>
      <c r="U30" s="16"/>
      <c r="V30" s="16"/>
      <c r="W30" s="26"/>
    </row>
    <row r="31" spans="1:23" ht="20.100000000000001" customHeight="1" x14ac:dyDescent="0.2">
      <c r="A31" s="54"/>
      <c r="B31" s="16"/>
      <c r="C31" s="16"/>
      <c r="D31" s="16"/>
      <c r="E31" s="16"/>
      <c r="F31" s="16"/>
      <c r="G31" s="16"/>
      <c r="H31" s="16"/>
      <c r="I31" s="16"/>
      <c r="J31" s="16"/>
      <c r="K31" s="16"/>
      <c r="L31" s="16"/>
      <c r="M31" s="16"/>
      <c r="N31" s="16"/>
      <c r="O31" s="16"/>
      <c r="P31" s="16"/>
      <c r="Q31" s="16"/>
      <c r="R31" s="16"/>
      <c r="S31" s="16"/>
      <c r="T31" s="16"/>
      <c r="U31" s="16"/>
      <c r="V31" s="16"/>
      <c r="W31" s="26"/>
    </row>
    <row r="32" spans="1:23" ht="20.100000000000001" customHeight="1" thickBot="1" x14ac:dyDescent="0.25">
      <c r="A32" s="55"/>
      <c r="B32" s="56"/>
      <c r="C32" s="56"/>
      <c r="D32" s="56"/>
      <c r="E32" s="56"/>
      <c r="F32" s="56"/>
      <c r="G32" s="56"/>
      <c r="H32" s="56"/>
      <c r="I32" s="56"/>
      <c r="J32" s="56"/>
      <c r="K32" s="56"/>
      <c r="L32" s="56"/>
      <c r="M32" s="56"/>
      <c r="N32" s="56"/>
      <c r="O32" s="56"/>
      <c r="P32" s="56"/>
      <c r="Q32" s="56"/>
      <c r="R32" s="56"/>
      <c r="S32" s="56"/>
      <c r="T32" s="56"/>
      <c r="U32" s="56"/>
      <c r="V32" s="56"/>
      <c r="W32" s="57"/>
    </row>
  </sheetData>
  <mergeCells count="8">
    <mergeCell ref="A4:N4"/>
    <mergeCell ref="J3:N3"/>
    <mergeCell ref="A1:W1"/>
    <mergeCell ref="A2:W2"/>
    <mergeCell ref="A3:B3"/>
    <mergeCell ref="H3:I3"/>
    <mergeCell ref="C3:G3"/>
    <mergeCell ref="O3:W3"/>
  </mergeCells>
  <printOptions horizontalCentered="1"/>
  <pageMargins left="0.19685039370078741" right="0.19685039370078741" top="0.78740157480314965" bottom="0.78740157480314965" header="0.11811023622047245" footer="0.11811023622047245"/>
  <pageSetup scale="59" orientation="landscape" horizontalDpi="0" verticalDpi="0" r:id="rId1"/>
  <headerFooter>
    <oddHeader>&amp;L&amp;G</oddHeader>
    <oddFooter>&amp;C&amp;"-,Bold"&amp;9&amp;K742332www.DrRitamarie.com &amp;"-,Regular"&amp;K000000
 © Dr. Ritamarie Loscalzo, MS, DC, CCN, DACBN, Institute of Nutritional Endocrinology (INE)
Page &amp;P of &amp;N</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75"/>
  <sheetViews>
    <sheetView zoomScaleNormal="100" workbookViewId="0">
      <pane xSplit="1" ySplit="7" topLeftCell="B8" activePane="bottomRight" state="frozen"/>
      <selection pane="topRight" activeCell="B1" sqref="B1"/>
      <selection pane="bottomLeft" activeCell="A8" sqref="A8"/>
      <selection pane="bottomRight" activeCell="B4" sqref="B4:F4"/>
    </sheetView>
  </sheetViews>
  <sheetFormatPr defaultColWidth="17.28515625" defaultRowHeight="15.75" customHeight="1" x14ac:dyDescent="0.2"/>
  <cols>
    <col min="1" max="1" width="41.140625" style="106" customWidth="1"/>
    <col min="2" max="2" width="12.28515625" style="106" customWidth="1"/>
    <col min="3" max="4" width="7.7109375" style="106" customWidth="1"/>
    <col min="5" max="6" width="6.85546875" style="106" customWidth="1"/>
    <col min="7" max="7" width="11.7109375" style="106" customWidth="1"/>
    <col min="8" max="8" width="9.7109375" style="106" customWidth="1"/>
    <col min="9" max="9" width="11.7109375" style="106" customWidth="1"/>
    <col min="10" max="10" width="9.7109375" style="106" customWidth="1"/>
    <col min="11" max="11" width="11.7109375" style="106" customWidth="1"/>
    <col min="12" max="12" width="9.7109375" style="106" customWidth="1"/>
    <col min="13" max="13" width="11.7109375" style="106" customWidth="1"/>
    <col min="14" max="14" width="9.7109375" style="106" customWidth="1"/>
    <col min="15" max="15" width="11.7109375" style="106" customWidth="1"/>
    <col min="16" max="16" width="9.7109375" style="106" customWidth="1"/>
    <col min="17" max="17" width="11.7109375" style="106" customWidth="1"/>
    <col min="18" max="18" width="9.7109375" style="106" customWidth="1"/>
    <col min="19" max="19" width="11.7109375" style="106" customWidth="1"/>
    <col min="20" max="20" width="9.7109375" style="106" customWidth="1"/>
    <col min="21" max="21" width="11.7109375" style="106" customWidth="1"/>
    <col min="22" max="22" width="9.7109375" style="106" customWidth="1"/>
    <col min="23" max="23" width="11.7109375" style="106" customWidth="1"/>
    <col min="24" max="24" width="9.7109375" style="106" customWidth="1"/>
    <col min="25" max="25" width="11.7109375" style="106" customWidth="1"/>
    <col min="26" max="26" width="9.7109375" style="106" customWidth="1"/>
    <col min="27" max="27" width="11.7109375" style="106" customWidth="1"/>
    <col min="28" max="28" width="9.7109375" style="106" customWidth="1"/>
    <col min="29" max="29" width="11.7109375" style="106" customWidth="1"/>
    <col min="30" max="30" width="9.7109375" style="106" customWidth="1"/>
    <col min="31" max="31" width="30" style="106" customWidth="1"/>
    <col min="32" max="32" width="31.7109375" style="106" customWidth="1"/>
    <col min="33" max="33" width="36.7109375" style="106" customWidth="1"/>
    <col min="34" max="34" width="9.140625" style="106" customWidth="1"/>
    <col min="35" max="35" width="8.7109375" style="106" customWidth="1"/>
    <col min="36" max="16384" width="17.28515625" style="106"/>
  </cols>
  <sheetData>
    <row r="1" spans="1:35" ht="18.75" customHeight="1" thickBot="1" x14ac:dyDescent="0.3">
      <c r="A1" s="267" t="s">
        <v>1385</v>
      </c>
      <c r="B1" s="268"/>
      <c r="C1" s="268"/>
      <c r="D1" s="268"/>
      <c r="E1" s="268"/>
      <c r="F1" s="268"/>
      <c r="G1" s="268"/>
      <c r="H1" s="268"/>
      <c r="I1" s="268"/>
      <c r="J1" s="268"/>
      <c r="K1" s="268"/>
      <c r="L1" s="268"/>
      <c r="M1" s="268"/>
      <c r="N1" s="268"/>
      <c r="O1" s="268"/>
      <c r="P1" s="268"/>
      <c r="Q1" s="268"/>
      <c r="R1" s="268"/>
      <c r="S1" s="268"/>
      <c r="T1" s="268"/>
      <c r="U1" s="268"/>
      <c r="V1" s="268"/>
      <c r="W1" s="268"/>
      <c r="X1" s="268"/>
      <c r="Y1" s="268"/>
      <c r="Z1" s="268"/>
      <c r="AA1" s="268"/>
      <c r="AB1" s="268"/>
      <c r="AC1" s="268"/>
      <c r="AD1" s="268"/>
      <c r="AE1" s="268"/>
      <c r="AF1" s="268"/>
      <c r="AG1" s="269"/>
      <c r="AH1" s="105"/>
    </row>
    <row r="2" spans="1:35" ht="119.25" customHeight="1" x14ac:dyDescent="0.25">
      <c r="A2" s="270" t="s">
        <v>1389</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2"/>
      <c r="AH2" s="107"/>
    </row>
    <row r="3" spans="1:35" x14ac:dyDescent="0.25">
      <c r="A3" s="108" t="s">
        <v>0</v>
      </c>
      <c r="B3" s="262" t="str">
        <f>'Appointment Tracker'!$B$2</f>
        <v>ClientNameHere</v>
      </c>
      <c r="C3" s="263"/>
      <c r="D3" s="263"/>
      <c r="E3" s="263"/>
      <c r="F3" s="264"/>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4"/>
      <c r="AH3" s="109"/>
      <c r="AI3" s="109"/>
    </row>
    <row r="4" spans="1:35" x14ac:dyDescent="0.25">
      <c r="A4" s="108" t="s">
        <v>2</v>
      </c>
      <c r="B4" s="265" t="str">
        <f>'Appointment Tracker'!$D$2</f>
        <v>YourNameHere</v>
      </c>
      <c r="C4" s="266"/>
      <c r="D4" s="266"/>
      <c r="E4" s="266"/>
      <c r="F4" s="266"/>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6"/>
      <c r="AH4" s="109"/>
      <c r="AI4" s="109"/>
    </row>
    <row r="5" spans="1:35" ht="15.75" customHeight="1" x14ac:dyDescent="0.25">
      <c r="A5" s="257" t="s">
        <v>125</v>
      </c>
      <c r="B5" s="155" t="s">
        <v>1386</v>
      </c>
      <c r="C5" s="253" t="s">
        <v>126</v>
      </c>
      <c r="D5" s="254"/>
      <c r="E5" s="253" t="s">
        <v>127</v>
      </c>
      <c r="F5" s="254"/>
      <c r="G5" s="255" t="s">
        <v>128</v>
      </c>
      <c r="H5" s="110" t="s">
        <v>129</v>
      </c>
      <c r="I5" s="255" t="s">
        <v>130</v>
      </c>
      <c r="J5" s="111" t="s">
        <v>131</v>
      </c>
      <c r="K5" s="255" t="s">
        <v>132</v>
      </c>
      <c r="L5" s="111" t="s">
        <v>133</v>
      </c>
      <c r="M5" s="255" t="s">
        <v>134</v>
      </c>
      <c r="N5" s="111" t="s">
        <v>135</v>
      </c>
      <c r="O5" s="255" t="s">
        <v>136</v>
      </c>
      <c r="P5" s="111" t="s">
        <v>137</v>
      </c>
      <c r="Q5" s="255" t="s">
        <v>138</v>
      </c>
      <c r="R5" s="111" t="s">
        <v>139</v>
      </c>
      <c r="S5" s="255" t="s">
        <v>140</v>
      </c>
      <c r="T5" s="111" t="s">
        <v>141</v>
      </c>
      <c r="U5" s="255" t="s">
        <v>142</v>
      </c>
      <c r="V5" s="111" t="s">
        <v>143</v>
      </c>
      <c r="W5" s="255" t="s">
        <v>144</v>
      </c>
      <c r="X5" s="111" t="s">
        <v>145</v>
      </c>
      <c r="Y5" s="255" t="s">
        <v>146</v>
      </c>
      <c r="Z5" s="111" t="s">
        <v>147</v>
      </c>
      <c r="AA5" s="255" t="s">
        <v>148</v>
      </c>
      <c r="AB5" s="111" t="s">
        <v>149</v>
      </c>
      <c r="AC5" s="255" t="s">
        <v>150</v>
      </c>
      <c r="AD5" s="111" t="s">
        <v>151</v>
      </c>
      <c r="AE5" s="277"/>
      <c r="AF5" s="278"/>
      <c r="AG5" s="112"/>
      <c r="AH5" s="113"/>
    </row>
    <row r="6" spans="1:35" s="116" customFormat="1" ht="33.75" customHeight="1" x14ac:dyDescent="0.2">
      <c r="A6" s="258"/>
      <c r="B6" s="156"/>
      <c r="C6" s="157" t="s">
        <v>152</v>
      </c>
      <c r="D6" s="157" t="s">
        <v>153</v>
      </c>
      <c r="E6" s="157" t="s">
        <v>154</v>
      </c>
      <c r="F6" s="157" t="s">
        <v>155</v>
      </c>
      <c r="G6" s="256"/>
      <c r="H6" s="110"/>
      <c r="I6" s="256"/>
      <c r="J6" s="110"/>
      <c r="K6" s="256"/>
      <c r="L6" s="110"/>
      <c r="M6" s="256"/>
      <c r="N6" s="110"/>
      <c r="O6" s="256"/>
      <c r="P6" s="110"/>
      <c r="Q6" s="256"/>
      <c r="R6" s="110"/>
      <c r="S6" s="256"/>
      <c r="T6" s="110"/>
      <c r="U6" s="256"/>
      <c r="V6" s="110"/>
      <c r="W6" s="256"/>
      <c r="X6" s="110"/>
      <c r="Y6" s="256"/>
      <c r="Z6" s="110"/>
      <c r="AA6" s="256"/>
      <c r="AB6" s="110"/>
      <c r="AC6" s="256"/>
      <c r="AD6" s="110"/>
      <c r="AE6" s="279" t="s">
        <v>156</v>
      </c>
      <c r="AF6" s="280"/>
      <c r="AG6" s="114"/>
      <c r="AH6" s="115"/>
    </row>
    <row r="7" spans="1:35" s="116" customFormat="1" ht="42" customHeight="1" x14ac:dyDescent="0.2">
      <c r="A7" s="175" t="s">
        <v>157</v>
      </c>
      <c r="B7" s="156"/>
      <c r="C7" s="157"/>
      <c r="D7" s="157"/>
      <c r="E7" s="157"/>
      <c r="F7" s="157"/>
      <c r="G7" s="117" t="s">
        <v>158</v>
      </c>
      <c r="H7" s="151" t="s">
        <v>159</v>
      </c>
      <c r="I7" s="117" t="s">
        <v>160</v>
      </c>
      <c r="J7" s="151" t="s">
        <v>161</v>
      </c>
      <c r="K7" s="117" t="s">
        <v>162</v>
      </c>
      <c r="L7" s="151" t="s">
        <v>163</v>
      </c>
      <c r="M7" s="117" t="s">
        <v>164</v>
      </c>
      <c r="N7" s="151" t="s">
        <v>165</v>
      </c>
      <c r="O7" s="117" t="s">
        <v>166</v>
      </c>
      <c r="P7" s="151" t="s">
        <v>167</v>
      </c>
      <c r="Q7" s="117" t="s">
        <v>168</v>
      </c>
      <c r="R7" s="151" t="s">
        <v>169</v>
      </c>
      <c r="S7" s="117" t="s">
        <v>170</v>
      </c>
      <c r="T7" s="151" t="s">
        <v>171</v>
      </c>
      <c r="U7" s="117" t="s">
        <v>172</v>
      </c>
      <c r="V7" s="151" t="s">
        <v>173</v>
      </c>
      <c r="W7" s="117" t="s">
        <v>174</v>
      </c>
      <c r="X7" s="151" t="s">
        <v>175</v>
      </c>
      <c r="Y7" s="117" t="s">
        <v>176</v>
      </c>
      <c r="Z7" s="151" t="s">
        <v>177</v>
      </c>
      <c r="AA7" s="117" t="s">
        <v>178</v>
      </c>
      <c r="AB7" s="151" t="s">
        <v>179</v>
      </c>
      <c r="AC7" s="117" t="s">
        <v>180</v>
      </c>
      <c r="AD7" s="151" t="s">
        <v>181</v>
      </c>
      <c r="AE7" s="118" t="s">
        <v>182</v>
      </c>
      <c r="AF7" s="118" t="s">
        <v>183</v>
      </c>
      <c r="AG7" s="119" t="s">
        <v>184</v>
      </c>
      <c r="AH7" s="115"/>
    </row>
    <row r="8" spans="1:35" ht="45" customHeight="1" x14ac:dyDescent="0.25">
      <c r="A8" s="176" t="s">
        <v>185</v>
      </c>
      <c r="B8" s="158" t="s">
        <v>186</v>
      </c>
      <c r="C8" s="159">
        <v>65</v>
      </c>
      <c r="D8" s="159">
        <v>110</v>
      </c>
      <c r="E8" s="159">
        <v>75</v>
      </c>
      <c r="F8" s="159">
        <v>89</v>
      </c>
      <c r="G8" s="123"/>
      <c r="H8" s="152">
        <f>G8/0.05551</f>
        <v>0</v>
      </c>
      <c r="I8" s="123"/>
      <c r="J8" s="152">
        <f>I8/0.05551</f>
        <v>0</v>
      </c>
      <c r="K8" s="123"/>
      <c r="L8" s="152">
        <f>K8/0.05551</f>
        <v>0</v>
      </c>
      <c r="M8" s="123"/>
      <c r="N8" s="152">
        <f>M8/0.05551</f>
        <v>0</v>
      </c>
      <c r="O8" s="123"/>
      <c r="P8" s="152">
        <f>O8/0.05551</f>
        <v>0</v>
      </c>
      <c r="Q8" s="123"/>
      <c r="R8" s="152">
        <f>Q8/0.05551</f>
        <v>0</v>
      </c>
      <c r="S8" s="123"/>
      <c r="T8" s="152">
        <f>S8/0.05551</f>
        <v>0</v>
      </c>
      <c r="U8" s="123"/>
      <c r="V8" s="152">
        <f>U8/0.05551</f>
        <v>0</v>
      </c>
      <c r="W8" s="123"/>
      <c r="X8" s="152">
        <f>W8/0.05551</f>
        <v>0</v>
      </c>
      <c r="Y8" s="123"/>
      <c r="Z8" s="152">
        <f>Y8/0.05551</f>
        <v>0</v>
      </c>
      <c r="AA8" s="123"/>
      <c r="AB8" s="152">
        <f>AA8/0.05551</f>
        <v>0</v>
      </c>
      <c r="AC8" s="123"/>
      <c r="AD8" s="152">
        <f>AC8/0.05551</f>
        <v>0</v>
      </c>
      <c r="AE8" s="125" t="s">
        <v>187</v>
      </c>
      <c r="AF8" s="125" t="s">
        <v>188</v>
      </c>
      <c r="AG8" s="126" t="s">
        <v>189</v>
      </c>
      <c r="AH8" s="105"/>
    </row>
    <row r="9" spans="1:35" ht="75" customHeight="1" x14ac:dyDescent="0.25">
      <c r="A9" s="176" t="s">
        <v>190</v>
      </c>
      <c r="B9" s="158" t="s">
        <v>191</v>
      </c>
      <c r="C9" s="159">
        <v>1.8</v>
      </c>
      <c r="D9" s="159">
        <v>7</v>
      </c>
      <c r="E9" s="159">
        <v>3.2</v>
      </c>
      <c r="F9" s="159">
        <v>5.5</v>
      </c>
      <c r="G9" s="123"/>
      <c r="H9" s="152">
        <f>G9/59.48</f>
        <v>0</v>
      </c>
      <c r="I9" s="123"/>
      <c r="J9" s="152">
        <f>I9/59.48</f>
        <v>0</v>
      </c>
      <c r="K9" s="123"/>
      <c r="L9" s="152">
        <f>K9/59.48</f>
        <v>0</v>
      </c>
      <c r="M9" s="123"/>
      <c r="N9" s="152">
        <f>M9/59.48</f>
        <v>0</v>
      </c>
      <c r="O9" s="123"/>
      <c r="P9" s="152">
        <f>O9/59.48</f>
        <v>0</v>
      </c>
      <c r="Q9" s="123"/>
      <c r="R9" s="152">
        <f>Q9/59.48</f>
        <v>0</v>
      </c>
      <c r="S9" s="123"/>
      <c r="T9" s="152">
        <f>S9/59.48</f>
        <v>0</v>
      </c>
      <c r="U9" s="123"/>
      <c r="V9" s="152">
        <f>U9/59.48</f>
        <v>0</v>
      </c>
      <c r="W9" s="123"/>
      <c r="X9" s="152">
        <f>W9/59.48</f>
        <v>0</v>
      </c>
      <c r="Y9" s="123"/>
      <c r="Z9" s="152">
        <f>Y9/59.48</f>
        <v>0</v>
      </c>
      <c r="AA9" s="123"/>
      <c r="AB9" s="152">
        <f>AA9/59.48</f>
        <v>0</v>
      </c>
      <c r="AC9" s="123"/>
      <c r="AD9" s="152">
        <f>AC9/59.48</f>
        <v>0</v>
      </c>
      <c r="AE9" s="125" t="s">
        <v>192</v>
      </c>
      <c r="AF9" s="125" t="s">
        <v>193</v>
      </c>
      <c r="AG9" s="126" t="s">
        <v>194</v>
      </c>
      <c r="AH9" s="105"/>
    </row>
    <row r="10" spans="1:35" ht="75" customHeight="1" x14ac:dyDescent="0.25">
      <c r="A10" s="176" t="s">
        <v>195</v>
      </c>
      <c r="B10" s="158" t="s">
        <v>196</v>
      </c>
      <c r="C10" s="159">
        <v>1.8</v>
      </c>
      <c r="D10" s="159">
        <v>7</v>
      </c>
      <c r="E10" s="159">
        <v>3.7</v>
      </c>
      <c r="F10" s="159">
        <v>6</v>
      </c>
      <c r="G10" s="123"/>
      <c r="H10" s="152">
        <f>G10/59.48</f>
        <v>0</v>
      </c>
      <c r="I10" s="123"/>
      <c r="J10" s="152">
        <f>I10/59.48</f>
        <v>0</v>
      </c>
      <c r="K10" s="123"/>
      <c r="L10" s="152">
        <f>K10/59.48</f>
        <v>0</v>
      </c>
      <c r="M10" s="123"/>
      <c r="N10" s="152">
        <f>M10/59.48</f>
        <v>0</v>
      </c>
      <c r="O10" s="123"/>
      <c r="P10" s="152">
        <f>O10/59.48</f>
        <v>0</v>
      </c>
      <c r="Q10" s="123"/>
      <c r="R10" s="152">
        <f>Q10/59.48</f>
        <v>0</v>
      </c>
      <c r="S10" s="123"/>
      <c r="T10" s="152">
        <f>S10/59.48</f>
        <v>0</v>
      </c>
      <c r="U10" s="123"/>
      <c r="V10" s="152">
        <f>U10/59.48</f>
        <v>0</v>
      </c>
      <c r="W10" s="123"/>
      <c r="X10" s="152">
        <f>W10/59.48</f>
        <v>0</v>
      </c>
      <c r="Y10" s="123"/>
      <c r="Z10" s="152">
        <f>Y10/59.48</f>
        <v>0</v>
      </c>
      <c r="AA10" s="123"/>
      <c r="AB10" s="152">
        <f>AA10/59.48</f>
        <v>0</v>
      </c>
      <c r="AC10" s="123"/>
      <c r="AD10" s="152">
        <f>AC10/59.48</f>
        <v>0</v>
      </c>
      <c r="AE10" s="125" t="s">
        <v>197</v>
      </c>
      <c r="AF10" s="125" t="s">
        <v>198</v>
      </c>
      <c r="AG10" s="126" t="s">
        <v>199</v>
      </c>
      <c r="AH10" s="105"/>
    </row>
    <row r="11" spans="1:35" ht="60" customHeight="1" x14ac:dyDescent="0.25">
      <c r="A11" s="176" t="s">
        <v>200</v>
      </c>
      <c r="B11" s="158" t="s">
        <v>201</v>
      </c>
      <c r="C11" s="159">
        <v>8</v>
      </c>
      <c r="D11" s="159">
        <v>28</v>
      </c>
      <c r="E11" s="159">
        <v>13</v>
      </c>
      <c r="F11" s="159">
        <v>18</v>
      </c>
      <c r="G11" s="123"/>
      <c r="H11" s="152">
        <f>G11/0.357</f>
        <v>0</v>
      </c>
      <c r="I11" s="123"/>
      <c r="J11" s="152">
        <f>I11/0.357</f>
        <v>0</v>
      </c>
      <c r="K11" s="123"/>
      <c r="L11" s="152">
        <f>K11/0.357</f>
        <v>0</v>
      </c>
      <c r="M11" s="123"/>
      <c r="N11" s="152">
        <f>M11/0.357</f>
        <v>0</v>
      </c>
      <c r="O11" s="123"/>
      <c r="P11" s="152">
        <f>O11/0.357</f>
        <v>0</v>
      </c>
      <c r="Q11" s="123"/>
      <c r="R11" s="152">
        <f>Q11/0.357</f>
        <v>0</v>
      </c>
      <c r="S11" s="123"/>
      <c r="T11" s="152">
        <f>S11/0.357</f>
        <v>0</v>
      </c>
      <c r="U11" s="123"/>
      <c r="V11" s="152">
        <f>U11/0.357</f>
        <v>0</v>
      </c>
      <c r="W11" s="123"/>
      <c r="X11" s="152">
        <f>W11/0.357</f>
        <v>0</v>
      </c>
      <c r="Y11" s="123"/>
      <c r="Z11" s="152">
        <f>Y11/0.357</f>
        <v>0</v>
      </c>
      <c r="AA11" s="123"/>
      <c r="AB11" s="152">
        <f>AA11/0.357</f>
        <v>0</v>
      </c>
      <c r="AC11" s="123"/>
      <c r="AD11" s="152">
        <f>AC11/0.357</f>
        <v>0</v>
      </c>
      <c r="AE11" s="125" t="s">
        <v>202</v>
      </c>
      <c r="AF11" s="125" t="s">
        <v>203</v>
      </c>
      <c r="AG11" s="126" t="s">
        <v>204</v>
      </c>
      <c r="AH11" s="105"/>
    </row>
    <row r="12" spans="1:35" ht="45" customHeight="1" x14ac:dyDescent="0.25">
      <c r="A12" s="176" t="s">
        <v>205</v>
      </c>
      <c r="B12" s="158" t="s">
        <v>206</v>
      </c>
      <c r="C12" s="159">
        <v>0.5</v>
      </c>
      <c r="D12" s="159">
        <v>1.2</v>
      </c>
      <c r="E12" s="159">
        <v>0.7</v>
      </c>
      <c r="F12" s="159">
        <v>1.1000000000000001</v>
      </c>
      <c r="G12" s="123"/>
      <c r="H12" s="152">
        <f>G12/88.4</f>
        <v>0</v>
      </c>
      <c r="I12" s="123"/>
      <c r="J12" s="152">
        <f>I12/88.4</f>
        <v>0</v>
      </c>
      <c r="K12" s="123"/>
      <c r="L12" s="152">
        <f>K12/88.4</f>
        <v>0</v>
      </c>
      <c r="M12" s="123"/>
      <c r="N12" s="152">
        <f>M12/88.4</f>
        <v>0</v>
      </c>
      <c r="O12" s="123"/>
      <c r="P12" s="152">
        <f>O12/88.4</f>
        <v>0</v>
      </c>
      <c r="Q12" s="123"/>
      <c r="R12" s="152">
        <f>Q12/88.4</f>
        <v>0</v>
      </c>
      <c r="S12" s="123"/>
      <c r="T12" s="152">
        <f>S12/88.4</f>
        <v>0</v>
      </c>
      <c r="U12" s="123"/>
      <c r="V12" s="152">
        <f>U12/88.4</f>
        <v>0</v>
      </c>
      <c r="W12" s="123"/>
      <c r="X12" s="152">
        <f>W12/88.4</f>
        <v>0</v>
      </c>
      <c r="Y12" s="123"/>
      <c r="Z12" s="152">
        <f>Y12/88.4</f>
        <v>0</v>
      </c>
      <c r="AA12" s="123"/>
      <c r="AB12" s="152">
        <f>AA12/88.4</f>
        <v>0</v>
      </c>
      <c r="AC12" s="123"/>
      <c r="AD12" s="152">
        <f>AC12/88.4</f>
        <v>0</v>
      </c>
      <c r="AE12" s="125" t="s">
        <v>207</v>
      </c>
      <c r="AF12" s="125" t="s">
        <v>208</v>
      </c>
      <c r="AG12" s="126" t="s">
        <v>209</v>
      </c>
      <c r="AH12" s="105"/>
    </row>
    <row r="13" spans="1:35" ht="30" customHeight="1" x14ac:dyDescent="0.25">
      <c r="A13" s="176" t="s">
        <v>210</v>
      </c>
      <c r="B13" s="158" t="s">
        <v>211</v>
      </c>
      <c r="C13" s="159">
        <v>59</v>
      </c>
      <c r="D13" s="159" t="s">
        <v>212</v>
      </c>
      <c r="E13" s="159">
        <v>59</v>
      </c>
      <c r="F13" s="159" t="s">
        <v>213</v>
      </c>
      <c r="G13" s="123"/>
      <c r="H13" s="152">
        <f t="shared" ref="H13:H19" si="0">G13</f>
        <v>0</v>
      </c>
      <c r="I13" s="123"/>
      <c r="J13" s="152">
        <f t="shared" ref="J13:J19" si="1">I13</f>
        <v>0</v>
      </c>
      <c r="K13" s="123"/>
      <c r="L13" s="152">
        <f t="shared" ref="L13:L19" si="2">K13</f>
        <v>0</v>
      </c>
      <c r="M13" s="123"/>
      <c r="N13" s="152">
        <f t="shared" ref="N13:N19" si="3">M13</f>
        <v>0</v>
      </c>
      <c r="O13" s="123"/>
      <c r="P13" s="152">
        <f t="shared" ref="P13:P19" si="4">O13</f>
        <v>0</v>
      </c>
      <c r="Q13" s="123"/>
      <c r="R13" s="152">
        <f t="shared" ref="R13:R19" si="5">Q13</f>
        <v>0</v>
      </c>
      <c r="S13" s="123"/>
      <c r="T13" s="152">
        <f t="shared" ref="T13:T19" si="6">S13</f>
        <v>0</v>
      </c>
      <c r="U13" s="123"/>
      <c r="V13" s="152">
        <f t="shared" ref="V13:V19" si="7">U13</f>
        <v>0</v>
      </c>
      <c r="W13" s="123"/>
      <c r="X13" s="152">
        <f t="shared" ref="X13:X19" si="8">W13</f>
        <v>0</v>
      </c>
      <c r="Y13" s="123"/>
      <c r="Z13" s="152">
        <f t="shared" ref="Z13:Z19" si="9">Y13</f>
        <v>0</v>
      </c>
      <c r="AA13" s="123"/>
      <c r="AB13" s="152">
        <f t="shared" ref="AB13:AB19" si="10">AA13</f>
        <v>0</v>
      </c>
      <c r="AC13" s="123"/>
      <c r="AD13" s="152">
        <f t="shared" ref="AD13:AD19" si="11">AC13</f>
        <v>0</v>
      </c>
      <c r="AE13" s="125"/>
      <c r="AF13" s="125"/>
      <c r="AG13" s="126" t="s">
        <v>214</v>
      </c>
      <c r="AH13" s="105"/>
    </row>
    <row r="14" spans="1:35" ht="30" customHeight="1" x14ac:dyDescent="0.25">
      <c r="A14" s="176" t="s">
        <v>215</v>
      </c>
      <c r="B14" s="158" t="s">
        <v>216</v>
      </c>
      <c r="C14" s="159">
        <v>59</v>
      </c>
      <c r="D14" s="159" t="s">
        <v>217</v>
      </c>
      <c r="E14" s="159">
        <v>59</v>
      </c>
      <c r="F14" s="159" t="s">
        <v>218</v>
      </c>
      <c r="G14" s="123"/>
      <c r="H14" s="152">
        <f t="shared" si="0"/>
        <v>0</v>
      </c>
      <c r="I14" s="123"/>
      <c r="J14" s="152">
        <f t="shared" si="1"/>
        <v>0</v>
      </c>
      <c r="K14" s="123"/>
      <c r="L14" s="152">
        <f t="shared" si="2"/>
        <v>0</v>
      </c>
      <c r="M14" s="123"/>
      <c r="N14" s="152">
        <f t="shared" si="3"/>
        <v>0</v>
      </c>
      <c r="O14" s="123"/>
      <c r="P14" s="152">
        <f t="shared" si="4"/>
        <v>0</v>
      </c>
      <c r="Q14" s="123"/>
      <c r="R14" s="152">
        <f t="shared" si="5"/>
        <v>0</v>
      </c>
      <c r="S14" s="123"/>
      <c r="T14" s="152">
        <f t="shared" si="6"/>
        <v>0</v>
      </c>
      <c r="U14" s="123"/>
      <c r="V14" s="152">
        <f t="shared" si="7"/>
        <v>0</v>
      </c>
      <c r="W14" s="123"/>
      <c r="X14" s="152">
        <f t="shared" si="8"/>
        <v>0</v>
      </c>
      <c r="Y14" s="123"/>
      <c r="Z14" s="152">
        <f t="shared" si="9"/>
        <v>0</v>
      </c>
      <c r="AA14" s="123"/>
      <c r="AB14" s="152">
        <f t="shared" si="10"/>
        <v>0</v>
      </c>
      <c r="AC14" s="123"/>
      <c r="AD14" s="152">
        <f t="shared" si="11"/>
        <v>0</v>
      </c>
      <c r="AE14" s="125"/>
      <c r="AF14" s="125"/>
      <c r="AG14" s="126" t="s">
        <v>219</v>
      </c>
      <c r="AH14" s="105"/>
    </row>
    <row r="15" spans="1:35" ht="30" customHeight="1" x14ac:dyDescent="0.25">
      <c r="A15" s="176" t="s">
        <v>1387</v>
      </c>
      <c r="B15" s="158" t="s">
        <v>220</v>
      </c>
      <c r="C15" s="159">
        <v>8</v>
      </c>
      <c r="D15" s="159">
        <v>27</v>
      </c>
      <c r="E15" s="159">
        <v>8</v>
      </c>
      <c r="F15" s="159">
        <v>27</v>
      </c>
      <c r="G15" s="123"/>
      <c r="H15" s="152">
        <f t="shared" si="0"/>
        <v>0</v>
      </c>
      <c r="I15" s="123"/>
      <c r="J15" s="152">
        <f t="shared" si="1"/>
        <v>0</v>
      </c>
      <c r="K15" s="123"/>
      <c r="L15" s="152">
        <f t="shared" si="2"/>
        <v>0</v>
      </c>
      <c r="M15" s="123"/>
      <c r="N15" s="152">
        <f t="shared" si="3"/>
        <v>0</v>
      </c>
      <c r="O15" s="123"/>
      <c r="P15" s="152">
        <f t="shared" si="4"/>
        <v>0</v>
      </c>
      <c r="Q15" s="123"/>
      <c r="R15" s="152">
        <f t="shared" si="5"/>
        <v>0</v>
      </c>
      <c r="S15" s="123"/>
      <c r="T15" s="152">
        <f t="shared" si="6"/>
        <v>0</v>
      </c>
      <c r="U15" s="123"/>
      <c r="V15" s="152">
        <f t="shared" si="7"/>
        <v>0</v>
      </c>
      <c r="W15" s="123"/>
      <c r="X15" s="152">
        <f t="shared" si="8"/>
        <v>0</v>
      </c>
      <c r="Y15" s="123"/>
      <c r="Z15" s="152">
        <f t="shared" si="9"/>
        <v>0</v>
      </c>
      <c r="AA15" s="123"/>
      <c r="AB15" s="152">
        <f t="shared" si="10"/>
        <v>0</v>
      </c>
      <c r="AC15" s="123"/>
      <c r="AD15" s="152">
        <f t="shared" si="11"/>
        <v>0</v>
      </c>
      <c r="AE15" s="125" t="s">
        <v>221</v>
      </c>
      <c r="AF15" s="125" t="s">
        <v>222</v>
      </c>
      <c r="AG15" s="126" t="s">
        <v>223</v>
      </c>
      <c r="AH15" s="105"/>
    </row>
    <row r="16" spans="1:35" ht="60" customHeight="1" x14ac:dyDescent="0.25">
      <c r="A16" s="176" t="s">
        <v>224</v>
      </c>
      <c r="B16" s="158" t="s">
        <v>225</v>
      </c>
      <c r="C16" s="159">
        <v>135</v>
      </c>
      <c r="D16" s="159">
        <v>148</v>
      </c>
      <c r="E16" s="159">
        <v>135</v>
      </c>
      <c r="F16" s="159">
        <v>140</v>
      </c>
      <c r="G16" s="123"/>
      <c r="H16" s="152">
        <f t="shared" si="0"/>
        <v>0</v>
      </c>
      <c r="I16" s="123"/>
      <c r="J16" s="152">
        <f t="shared" si="1"/>
        <v>0</v>
      </c>
      <c r="K16" s="123"/>
      <c r="L16" s="152">
        <f t="shared" si="2"/>
        <v>0</v>
      </c>
      <c r="M16" s="123"/>
      <c r="N16" s="152">
        <f t="shared" si="3"/>
        <v>0</v>
      </c>
      <c r="O16" s="123"/>
      <c r="P16" s="152">
        <f t="shared" si="4"/>
        <v>0</v>
      </c>
      <c r="Q16" s="123"/>
      <c r="R16" s="152">
        <f t="shared" si="5"/>
        <v>0</v>
      </c>
      <c r="S16" s="123"/>
      <c r="T16" s="152">
        <f t="shared" si="6"/>
        <v>0</v>
      </c>
      <c r="U16" s="123"/>
      <c r="V16" s="152">
        <f t="shared" si="7"/>
        <v>0</v>
      </c>
      <c r="W16" s="123"/>
      <c r="X16" s="152">
        <f t="shared" si="8"/>
        <v>0</v>
      </c>
      <c r="Y16" s="123"/>
      <c r="Z16" s="152">
        <f t="shared" si="9"/>
        <v>0</v>
      </c>
      <c r="AA16" s="123"/>
      <c r="AB16" s="152">
        <f t="shared" si="10"/>
        <v>0</v>
      </c>
      <c r="AC16" s="123"/>
      <c r="AD16" s="152">
        <f t="shared" si="11"/>
        <v>0</v>
      </c>
      <c r="AE16" s="125" t="s">
        <v>226</v>
      </c>
      <c r="AF16" s="125" t="s">
        <v>227</v>
      </c>
      <c r="AG16" s="126" t="s">
        <v>228</v>
      </c>
      <c r="AH16" s="105"/>
    </row>
    <row r="17" spans="1:34" ht="60" customHeight="1" x14ac:dyDescent="0.25">
      <c r="A17" s="176" t="s">
        <v>229</v>
      </c>
      <c r="B17" s="158" t="s">
        <v>230</v>
      </c>
      <c r="C17" s="159">
        <v>3.5</v>
      </c>
      <c r="D17" s="159">
        <v>5.5</v>
      </c>
      <c r="E17" s="159">
        <v>4</v>
      </c>
      <c r="F17" s="159">
        <v>4.5</v>
      </c>
      <c r="G17" s="123"/>
      <c r="H17" s="152">
        <f t="shared" si="0"/>
        <v>0</v>
      </c>
      <c r="I17" s="123"/>
      <c r="J17" s="152">
        <f t="shared" si="1"/>
        <v>0</v>
      </c>
      <c r="K17" s="123"/>
      <c r="L17" s="152">
        <f t="shared" si="2"/>
        <v>0</v>
      </c>
      <c r="M17" s="123"/>
      <c r="N17" s="152">
        <f t="shared" si="3"/>
        <v>0</v>
      </c>
      <c r="O17" s="123"/>
      <c r="P17" s="152">
        <f t="shared" si="4"/>
        <v>0</v>
      </c>
      <c r="Q17" s="123"/>
      <c r="R17" s="152">
        <f t="shared" si="5"/>
        <v>0</v>
      </c>
      <c r="S17" s="123"/>
      <c r="T17" s="152">
        <f t="shared" si="6"/>
        <v>0</v>
      </c>
      <c r="U17" s="123"/>
      <c r="V17" s="152">
        <f t="shared" si="7"/>
        <v>0</v>
      </c>
      <c r="W17" s="123"/>
      <c r="X17" s="152">
        <f t="shared" si="8"/>
        <v>0</v>
      </c>
      <c r="Y17" s="123"/>
      <c r="Z17" s="152">
        <f t="shared" si="9"/>
        <v>0</v>
      </c>
      <c r="AA17" s="123"/>
      <c r="AB17" s="152">
        <f t="shared" si="10"/>
        <v>0</v>
      </c>
      <c r="AC17" s="123"/>
      <c r="AD17" s="152">
        <f t="shared" si="11"/>
        <v>0</v>
      </c>
      <c r="AE17" s="125" t="s">
        <v>231</v>
      </c>
      <c r="AF17" s="125" t="s">
        <v>232</v>
      </c>
      <c r="AG17" s="126" t="s">
        <v>233</v>
      </c>
      <c r="AH17" s="105"/>
    </row>
    <row r="18" spans="1:34" ht="60" customHeight="1" x14ac:dyDescent="0.25">
      <c r="A18" s="176" t="s">
        <v>234</v>
      </c>
      <c r="B18" s="158" t="s">
        <v>235</v>
      </c>
      <c r="C18" s="159">
        <v>99</v>
      </c>
      <c r="D18" s="159">
        <v>111</v>
      </c>
      <c r="E18" s="159">
        <v>100</v>
      </c>
      <c r="F18" s="159">
        <v>106</v>
      </c>
      <c r="G18" s="123"/>
      <c r="H18" s="152">
        <f t="shared" si="0"/>
        <v>0</v>
      </c>
      <c r="I18" s="123"/>
      <c r="J18" s="152">
        <f t="shared" si="1"/>
        <v>0</v>
      </c>
      <c r="K18" s="123"/>
      <c r="L18" s="152">
        <f t="shared" si="2"/>
        <v>0</v>
      </c>
      <c r="M18" s="123"/>
      <c r="N18" s="152">
        <f t="shared" si="3"/>
        <v>0</v>
      </c>
      <c r="O18" s="123"/>
      <c r="P18" s="152">
        <f t="shared" si="4"/>
        <v>0</v>
      </c>
      <c r="Q18" s="123"/>
      <c r="R18" s="152">
        <f t="shared" si="5"/>
        <v>0</v>
      </c>
      <c r="S18" s="123"/>
      <c r="T18" s="152">
        <f t="shared" si="6"/>
        <v>0</v>
      </c>
      <c r="U18" s="123"/>
      <c r="V18" s="152">
        <f t="shared" si="7"/>
        <v>0</v>
      </c>
      <c r="W18" s="123"/>
      <c r="X18" s="152">
        <f t="shared" si="8"/>
        <v>0</v>
      </c>
      <c r="Y18" s="123"/>
      <c r="Z18" s="152">
        <f t="shared" si="9"/>
        <v>0</v>
      </c>
      <c r="AA18" s="123"/>
      <c r="AB18" s="152">
        <f t="shared" si="10"/>
        <v>0</v>
      </c>
      <c r="AC18" s="123"/>
      <c r="AD18" s="152">
        <f t="shared" si="11"/>
        <v>0</v>
      </c>
      <c r="AE18" s="125" t="s">
        <v>236</v>
      </c>
      <c r="AF18" s="125" t="s">
        <v>237</v>
      </c>
      <c r="AG18" s="126" t="s">
        <v>238</v>
      </c>
      <c r="AH18" s="105"/>
    </row>
    <row r="19" spans="1:34" ht="45" customHeight="1" x14ac:dyDescent="0.25">
      <c r="A19" s="176" t="s">
        <v>239</v>
      </c>
      <c r="B19" s="158" t="s">
        <v>240</v>
      </c>
      <c r="C19" s="159">
        <v>19</v>
      </c>
      <c r="D19" s="159">
        <v>31</v>
      </c>
      <c r="E19" s="159">
        <v>25</v>
      </c>
      <c r="F19" s="159">
        <v>30</v>
      </c>
      <c r="G19" s="123"/>
      <c r="H19" s="152">
        <f t="shared" si="0"/>
        <v>0</v>
      </c>
      <c r="I19" s="123"/>
      <c r="J19" s="152">
        <f t="shared" si="1"/>
        <v>0</v>
      </c>
      <c r="K19" s="123"/>
      <c r="L19" s="152">
        <f t="shared" si="2"/>
        <v>0</v>
      </c>
      <c r="M19" s="123"/>
      <c r="N19" s="152">
        <f t="shared" si="3"/>
        <v>0</v>
      </c>
      <c r="O19" s="123"/>
      <c r="P19" s="152">
        <f t="shared" si="4"/>
        <v>0</v>
      </c>
      <c r="Q19" s="123"/>
      <c r="R19" s="152">
        <f t="shared" si="5"/>
        <v>0</v>
      </c>
      <c r="S19" s="123"/>
      <c r="T19" s="152">
        <f t="shared" si="6"/>
        <v>0</v>
      </c>
      <c r="U19" s="123"/>
      <c r="V19" s="152">
        <f t="shared" si="7"/>
        <v>0</v>
      </c>
      <c r="W19" s="123"/>
      <c r="X19" s="152">
        <f t="shared" si="8"/>
        <v>0</v>
      </c>
      <c r="Y19" s="123"/>
      <c r="Z19" s="152">
        <f t="shared" si="9"/>
        <v>0</v>
      </c>
      <c r="AA19" s="123"/>
      <c r="AB19" s="152">
        <f t="shared" si="10"/>
        <v>0</v>
      </c>
      <c r="AC19" s="123"/>
      <c r="AD19" s="152">
        <f t="shared" si="11"/>
        <v>0</v>
      </c>
      <c r="AE19" s="125" t="s">
        <v>241</v>
      </c>
      <c r="AF19" s="125" t="s">
        <v>242</v>
      </c>
      <c r="AG19" s="126" t="s">
        <v>243</v>
      </c>
      <c r="AH19" s="105"/>
    </row>
    <row r="20" spans="1:34" ht="60" customHeight="1" x14ac:dyDescent="0.25">
      <c r="A20" s="176" t="s">
        <v>244</v>
      </c>
      <c r="B20" s="158" t="s">
        <v>245</v>
      </c>
      <c r="C20" s="159">
        <v>8.6999999999999993</v>
      </c>
      <c r="D20" s="159">
        <v>10.5</v>
      </c>
      <c r="E20" s="159">
        <v>9.1999999999999993</v>
      </c>
      <c r="F20" s="159">
        <v>10.1</v>
      </c>
      <c r="G20" s="123"/>
      <c r="H20" s="152">
        <f>G20/0.25</f>
        <v>0</v>
      </c>
      <c r="I20" s="123"/>
      <c r="J20" s="152">
        <f>I20/0.25</f>
        <v>0</v>
      </c>
      <c r="K20" s="123"/>
      <c r="L20" s="152">
        <f>K20/0.25</f>
        <v>0</v>
      </c>
      <c r="M20" s="123"/>
      <c r="N20" s="152">
        <f>M20/0.25</f>
        <v>0</v>
      </c>
      <c r="O20" s="123"/>
      <c r="P20" s="152">
        <f>O20/0.25</f>
        <v>0</v>
      </c>
      <c r="Q20" s="123"/>
      <c r="R20" s="152">
        <f>Q20/0.25</f>
        <v>0</v>
      </c>
      <c r="S20" s="123"/>
      <c r="T20" s="152">
        <f>S20/0.25</f>
        <v>0</v>
      </c>
      <c r="U20" s="123"/>
      <c r="V20" s="152">
        <f>U20/0.25</f>
        <v>0</v>
      </c>
      <c r="W20" s="123"/>
      <c r="X20" s="152">
        <f>W20/0.25</f>
        <v>0</v>
      </c>
      <c r="Y20" s="123"/>
      <c r="Z20" s="152">
        <f>Y20/0.25</f>
        <v>0</v>
      </c>
      <c r="AA20" s="123"/>
      <c r="AB20" s="152">
        <f>AA20/0.25</f>
        <v>0</v>
      </c>
      <c r="AC20" s="123"/>
      <c r="AD20" s="152">
        <f>AC20/0.25</f>
        <v>0</v>
      </c>
      <c r="AE20" s="125" t="s">
        <v>246</v>
      </c>
      <c r="AF20" s="125" t="s">
        <v>247</v>
      </c>
      <c r="AG20" s="126" t="s">
        <v>248</v>
      </c>
      <c r="AH20" s="105"/>
    </row>
    <row r="21" spans="1:34" ht="60" customHeight="1" x14ac:dyDescent="0.25">
      <c r="A21" s="176" t="s">
        <v>249</v>
      </c>
      <c r="B21" s="158" t="s">
        <v>250</v>
      </c>
      <c r="C21" s="159">
        <v>2.2999999999999998</v>
      </c>
      <c r="D21" s="159">
        <v>4.8</v>
      </c>
      <c r="E21" s="159">
        <v>3.5</v>
      </c>
      <c r="F21" s="159">
        <v>4</v>
      </c>
      <c r="G21" s="123"/>
      <c r="H21" s="152">
        <f>G21/0.3229</f>
        <v>0</v>
      </c>
      <c r="I21" s="123"/>
      <c r="J21" s="152">
        <f>I21/0.3229</f>
        <v>0</v>
      </c>
      <c r="K21" s="123"/>
      <c r="L21" s="152">
        <f>K21/0.3229</f>
        <v>0</v>
      </c>
      <c r="M21" s="123"/>
      <c r="N21" s="152">
        <f>M21/0.3229</f>
        <v>0</v>
      </c>
      <c r="O21" s="123"/>
      <c r="P21" s="152">
        <f>O21/0.3229</f>
        <v>0</v>
      </c>
      <c r="Q21" s="123"/>
      <c r="R21" s="152">
        <f>Q21/0.3229</f>
        <v>0</v>
      </c>
      <c r="S21" s="123"/>
      <c r="T21" s="152">
        <f>S21/0.3229</f>
        <v>0</v>
      </c>
      <c r="U21" s="123"/>
      <c r="V21" s="152">
        <f>U21/0.3229</f>
        <v>0</v>
      </c>
      <c r="W21" s="123"/>
      <c r="X21" s="152">
        <f>W21/0.3229</f>
        <v>0</v>
      </c>
      <c r="Y21" s="123"/>
      <c r="Z21" s="152">
        <f>Y21/0.3229</f>
        <v>0</v>
      </c>
      <c r="AA21" s="123"/>
      <c r="AB21" s="152">
        <f>AA21/0.3229</f>
        <v>0</v>
      </c>
      <c r="AC21" s="123"/>
      <c r="AD21" s="152">
        <f>AC21/0.3229</f>
        <v>0</v>
      </c>
      <c r="AE21" s="125" t="s">
        <v>251</v>
      </c>
      <c r="AF21" s="125" t="s">
        <v>252</v>
      </c>
      <c r="AG21" s="126" t="s">
        <v>253</v>
      </c>
      <c r="AH21" s="105"/>
    </row>
    <row r="22" spans="1:34" ht="90" customHeight="1" x14ac:dyDescent="0.25">
      <c r="A22" s="176" t="s">
        <v>254</v>
      </c>
      <c r="B22" s="158" t="s">
        <v>255</v>
      </c>
      <c r="C22" s="159">
        <v>6.2</v>
      </c>
      <c r="D22" s="159">
        <v>8.3000000000000007</v>
      </c>
      <c r="E22" s="159">
        <v>6.9</v>
      </c>
      <c r="F22" s="159">
        <v>7.4</v>
      </c>
      <c r="G22" s="123"/>
      <c r="H22" s="152">
        <f>G22/10</f>
        <v>0</v>
      </c>
      <c r="I22" s="123"/>
      <c r="J22" s="152">
        <f>I22/10</f>
        <v>0</v>
      </c>
      <c r="K22" s="123"/>
      <c r="L22" s="152">
        <f>K22/10</f>
        <v>0</v>
      </c>
      <c r="M22" s="123"/>
      <c r="N22" s="152">
        <f>M22/10</f>
        <v>0</v>
      </c>
      <c r="O22" s="123"/>
      <c r="P22" s="152">
        <f>O22/10</f>
        <v>0</v>
      </c>
      <c r="Q22" s="123"/>
      <c r="R22" s="152">
        <f>Q22/10</f>
        <v>0</v>
      </c>
      <c r="S22" s="123"/>
      <c r="T22" s="152">
        <f>S22/10</f>
        <v>0</v>
      </c>
      <c r="U22" s="123"/>
      <c r="V22" s="152">
        <f>U22/10</f>
        <v>0</v>
      </c>
      <c r="W22" s="123"/>
      <c r="X22" s="152">
        <f>W22/10</f>
        <v>0</v>
      </c>
      <c r="Y22" s="123"/>
      <c r="Z22" s="152">
        <f>Y22/10</f>
        <v>0</v>
      </c>
      <c r="AA22" s="123"/>
      <c r="AB22" s="152">
        <f>AA22/10</f>
        <v>0</v>
      </c>
      <c r="AC22" s="123"/>
      <c r="AD22" s="152">
        <f>AC22/10</f>
        <v>0</v>
      </c>
      <c r="AE22" s="125" t="s">
        <v>256</v>
      </c>
      <c r="AF22" s="125" t="s">
        <v>257</v>
      </c>
      <c r="AG22" s="126" t="s">
        <v>258</v>
      </c>
      <c r="AH22" s="105"/>
    </row>
    <row r="23" spans="1:34" ht="120" customHeight="1" x14ac:dyDescent="0.25">
      <c r="A23" s="176" t="s">
        <v>259</v>
      </c>
      <c r="B23" s="158" t="s">
        <v>260</v>
      </c>
      <c r="C23" s="159">
        <v>3.8</v>
      </c>
      <c r="D23" s="159">
        <v>5</v>
      </c>
      <c r="E23" s="159">
        <v>4</v>
      </c>
      <c r="F23" s="159">
        <v>5</v>
      </c>
      <c r="G23" s="123"/>
      <c r="H23" s="152">
        <f>G23/10</f>
        <v>0</v>
      </c>
      <c r="I23" s="123"/>
      <c r="J23" s="152">
        <f>I23/10</f>
        <v>0</v>
      </c>
      <c r="K23" s="123"/>
      <c r="L23" s="152">
        <f>K23/10</f>
        <v>0</v>
      </c>
      <c r="M23" s="123"/>
      <c r="N23" s="152">
        <f>M23/10</f>
        <v>0</v>
      </c>
      <c r="O23" s="123"/>
      <c r="P23" s="152">
        <f>O23/10</f>
        <v>0</v>
      </c>
      <c r="Q23" s="123"/>
      <c r="R23" s="152">
        <f>Q23/10</f>
        <v>0</v>
      </c>
      <c r="S23" s="123"/>
      <c r="T23" s="152">
        <f>S23/10</f>
        <v>0</v>
      </c>
      <c r="U23" s="123"/>
      <c r="V23" s="152">
        <f>U23/10</f>
        <v>0</v>
      </c>
      <c r="W23" s="123"/>
      <c r="X23" s="152">
        <f>W23/10</f>
        <v>0</v>
      </c>
      <c r="Y23" s="123"/>
      <c r="Z23" s="152">
        <f>Y23/10</f>
        <v>0</v>
      </c>
      <c r="AA23" s="123"/>
      <c r="AB23" s="152">
        <f>AA23/10</f>
        <v>0</v>
      </c>
      <c r="AC23" s="123"/>
      <c r="AD23" s="152">
        <f>AC23/10</f>
        <v>0</v>
      </c>
      <c r="AE23" s="125" t="s">
        <v>261</v>
      </c>
      <c r="AF23" s="125" t="s">
        <v>262</v>
      </c>
      <c r="AG23" s="126" t="s">
        <v>263</v>
      </c>
      <c r="AH23" s="105"/>
    </row>
    <row r="24" spans="1:34" ht="120" customHeight="1" x14ac:dyDescent="0.25">
      <c r="A24" s="176" t="s">
        <v>264</v>
      </c>
      <c r="B24" s="158" t="s">
        <v>265</v>
      </c>
      <c r="C24" s="159">
        <v>2</v>
      </c>
      <c r="D24" s="159">
        <v>3.8</v>
      </c>
      <c r="E24" s="159">
        <v>2.4</v>
      </c>
      <c r="F24" s="159">
        <v>2.8</v>
      </c>
      <c r="G24" s="123"/>
      <c r="H24" s="152">
        <f>G24/10</f>
        <v>0</v>
      </c>
      <c r="I24" s="123"/>
      <c r="J24" s="152">
        <f>I24/10</f>
        <v>0</v>
      </c>
      <c r="K24" s="123"/>
      <c r="L24" s="152">
        <f>K24/10</f>
        <v>0</v>
      </c>
      <c r="M24" s="123"/>
      <c r="N24" s="152">
        <f>M24/10</f>
        <v>0</v>
      </c>
      <c r="O24" s="123"/>
      <c r="P24" s="152">
        <f>O24/10</f>
        <v>0</v>
      </c>
      <c r="Q24" s="123"/>
      <c r="R24" s="152">
        <f>Q24/10</f>
        <v>0</v>
      </c>
      <c r="S24" s="123"/>
      <c r="T24" s="152">
        <f>S24/10</f>
        <v>0</v>
      </c>
      <c r="U24" s="123"/>
      <c r="V24" s="152">
        <f>U24/10</f>
        <v>0</v>
      </c>
      <c r="W24" s="123"/>
      <c r="X24" s="152">
        <f>W24/10</f>
        <v>0</v>
      </c>
      <c r="Y24" s="123"/>
      <c r="Z24" s="152">
        <f>Y24/10</f>
        <v>0</v>
      </c>
      <c r="AA24" s="123"/>
      <c r="AB24" s="152">
        <f>AA24/10</f>
        <v>0</v>
      </c>
      <c r="AC24" s="123"/>
      <c r="AD24" s="152">
        <f>AC24/10</f>
        <v>0</v>
      </c>
      <c r="AE24" s="125" t="s">
        <v>266</v>
      </c>
      <c r="AF24" s="125" t="s">
        <v>267</v>
      </c>
      <c r="AG24" s="126" t="s">
        <v>268</v>
      </c>
      <c r="AH24" s="105"/>
    </row>
    <row r="25" spans="1:34" ht="15" customHeight="1" x14ac:dyDescent="0.25">
      <c r="A25" s="176" t="s">
        <v>269</v>
      </c>
      <c r="B25" s="158" t="s">
        <v>270</v>
      </c>
      <c r="C25" s="159">
        <v>1.1000000000000001</v>
      </c>
      <c r="D25" s="159">
        <v>2.2999999999999998</v>
      </c>
      <c r="E25" s="159">
        <v>1.5</v>
      </c>
      <c r="F25" s="159">
        <v>2</v>
      </c>
      <c r="G25" s="123"/>
      <c r="H25" s="152">
        <f>G25</f>
        <v>0</v>
      </c>
      <c r="I25" s="123"/>
      <c r="J25" s="152">
        <f>I25</f>
        <v>0</v>
      </c>
      <c r="K25" s="123"/>
      <c r="L25" s="152">
        <f>K25</f>
        <v>0</v>
      </c>
      <c r="M25" s="123"/>
      <c r="N25" s="152">
        <f>M25</f>
        <v>0</v>
      </c>
      <c r="O25" s="123"/>
      <c r="P25" s="152">
        <f>O25</f>
        <v>0</v>
      </c>
      <c r="Q25" s="123"/>
      <c r="R25" s="152">
        <f>Q25</f>
        <v>0</v>
      </c>
      <c r="S25" s="123"/>
      <c r="T25" s="152">
        <f>S25</f>
        <v>0</v>
      </c>
      <c r="U25" s="123"/>
      <c r="V25" s="152">
        <f>U25</f>
        <v>0</v>
      </c>
      <c r="W25" s="123"/>
      <c r="X25" s="152">
        <f>W25</f>
        <v>0</v>
      </c>
      <c r="Y25" s="123"/>
      <c r="Z25" s="152">
        <f>Y25</f>
        <v>0</v>
      </c>
      <c r="AA25" s="123"/>
      <c r="AB25" s="152">
        <f>AA25</f>
        <v>0</v>
      </c>
      <c r="AC25" s="123"/>
      <c r="AD25" s="152">
        <f>AC25</f>
        <v>0</v>
      </c>
      <c r="AE25" s="125" t="s">
        <v>271</v>
      </c>
      <c r="AF25" s="125" t="s">
        <v>272</v>
      </c>
      <c r="AG25" s="126"/>
      <c r="AH25" s="105"/>
    </row>
    <row r="26" spans="1:34" ht="60" customHeight="1" x14ac:dyDescent="0.25">
      <c r="A26" s="176" t="s">
        <v>273</v>
      </c>
      <c r="B26" s="158" t="s">
        <v>274</v>
      </c>
      <c r="C26" s="159">
        <v>0.1</v>
      </c>
      <c r="D26" s="159">
        <v>1.5</v>
      </c>
      <c r="E26" s="159">
        <v>0.2</v>
      </c>
      <c r="F26" s="159">
        <v>1.2</v>
      </c>
      <c r="G26" s="123"/>
      <c r="H26" s="152">
        <f>G26/17.1</f>
        <v>0</v>
      </c>
      <c r="I26" s="123"/>
      <c r="J26" s="152">
        <f>I26/17.1</f>
        <v>0</v>
      </c>
      <c r="K26" s="123"/>
      <c r="L26" s="152">
        <f>K26/17.1</f>
        <v>0</v>
      </c>
      <c r="M26" s="123"/>
      <c r="N26" s="152">
        <f>M26/17.1</f>
        <v>0</v>
      </c>
      <c r="O26" s="123"/>
      <c r="P26" s="152">
        <f>O26/17.1</f>
        <v>0</v>
      </c>
      <c r="Q26" s="123"/>
      <c r="R26" s="152">
        <f>Q26/17.1</f>
        <v>0</v>
      </c>
      <c r="S26" s="123"/>
      <c r="T26" s="152">
        <f>S26/17.1</f>
        <v>0</v>
      </c>
      <c r="U26" s="123"/>
      <c r="V26" s="152">
        <f>U26/17.1</f>
        <v>0</v>
      </c>
      <c r="W26" s="123"/>
      <c r="X26" s="152">
        <f>W26/17.1</f>
        <v>0</v>
      </c>
      <c r="Y26" s="123"/>
      <c r="Z26" s="152">
        <f>Y26/17.1</f>
        <v>0</v>
      </c>
      <c r="AA26" s="123"/>
      <c r="AB26" s="152">
        <f>AA26/17.1</f>
        <v>0</v>
      </c>
      <c r="AC26" s="123"/>
      <c r="AD26" s="152">
        <f>AC26/17.1</f>
        <v>0</v>
      </c>
      <c r="AE26" s="125" t="s">
        <v>275</v>
      </c>
      <c r="AF26" s="125" t="s">
        <v>276</v>
      </c>
      <c r="AG26" s="126" t="s">
        <v>277</v>
      </c>
      <c r="AH26" s="105"/>
    </row>
    <row r="27" spans="1:34" ht="60" customHeight="1" x14ac:dyDescent="0.25">
      <c r="A27" s="176" t="s">
        <v>278</v>
      </c>
      <c r="B27" s="158" t="s">
        <v>279</v>
      </c>
      <c r="C27" s="159">
        <v>27</v>
      </c>
      <c r="D27" s="159">
        <v>142</v>
      </c>
      <c r="E27" s="159">
        <v>70</v>
      </c>
      <c r="F27" s="159">
        <v>90</v>
      </c>
      <c r="G27" s="123"/>
      <c r="H27" s="152">
        <f>G27/1</f>
        <v>0</v>
      </c>
      <c r="I27" s="123"/>
      <c r="J27" s="152">
        <f>I27/1</f>
        <v>0</v>
      </c>
      <c r="K27" s="123"/>
      <c r="L27" s="152">
        <f>K27/1</f>
        <v>0</v>
      </c>
      <c r="M27" s="123"/>
      <c r="N27" s="152">
        <f>M27/1</f>
        <v>0</v>
      </c>
      <c r="O27" s="123"/>
      <c r="P27" s="152">
        <f>O27/1</f>
        <v>0</v>
      </c>
      <c r="Q27" s="123"/>
      <c r="R27" s="152">
        <f>Q27/1</f>
        <v>0</v>
      </c>
      <c r="S27" s="123"/>
      <c r="T27" s="152">
        <f>S27/1</f>
        <v>0</v>
      </c>
      <c r="U27" s="123"/>
      <c r="V27" s="152">
        <f>U27/1</f>
        <v>0</v>
      </c>
      <c r="W27" s="123"/>
      <c r="X27" s="152">
        <f>W27/1</f>
        <v>0</v>
      </c>
      <c r="Y27" s="123"/>
      <c r="Z27" s="152">
        <f>Y27/1</f>
        <v>0</v>
      </c>
      <c r="AA27" s="123"/>
      <c r="AB27" s="152">
        <f>AA27/1</f>
        <v>0</v>
      </c>
      <c r="AC27" s="123"/>
      <c r="AD27" s="152">
        <f>AC27/1</f>
        <v>0</v>
      </c>
      <c r="AE27" s="125" t="s">
        <v>280</v>
      </c>
      <c r="AF27" s="125" t="s">
        <v>281</v>
      </c>
      <c r="AG27" s="126" t="s">
        <v>282</v>
      </c>
      <c r="AH27" s="105"/>
    </row>
    <row r="28" spans="1:34" ht="60" customHeight="1" x14ac:dyDescent="0.25">
      <c r="A28" s="176" t="s">
        <v>283</v>
      </c>
      <c r="B28" s="158" t="s">
        <v>284</v>
      </c>
      <c r="C28" s="159">
        <v>89</v>
      </c>
      <c r="D28" s="159">
        <v>215</v>
      </c>
      <c r="E28" s="159">
        <v>140</v>
      </c>
      <c r="F28" s="159">
        <v>180</v>
      </c>
      <c r="G28" s="123"/>
      <c r="H28" s="152">
        <f>G28/1</f>
        <v>0</v>
      </c>
      <c r="I28" s="123"/>
      <c r="J28" s="152">
        <f>I28/1</f>
        <v>0</v>
      </c>
      <c r="K28" s="123"/>
      <c r="L28" s="152">
        <f>K28/1</f>
        <v>0</v>
      </c>
      <c r="M28" s="123"/>
      <c r="N28" s="152">
        <f>M28/1</f>
        <v>0</v>
      </c>
      <c r="O28" s="123"/>
      <c r="P28" s="152">
        <f>O28/1</f>
        <v>0</v>
      </c>
      <c r="Q28" s="123"/>
      <c r="R28" s="152">
        <f>Q28/1</f>
        <v>0</v>
      </c>
      <c r="S28" s="123"/>
      <c r="T28" s="152">
        <f>S28/1</f>
        <v>0</v>
      </c>
      <c r="U28" s="123"/>
      <c r="V28" s="152">
        <f>U28/1</f>
        <v>0</v>
      </c>
      <c r="W28" s="123"/>
      <c r="X28" s="152">
        <f>W28/1</f>
        <v>0</v>
      </c>
      <c r="Y28" s="123"/>
      <c r="Z28" s="152">
        <f>Y28/1</f>
        <v>0</v>
      </c>
      <c r="AA28" s="123"/>
      <c r="AB28" s="152">
        <f>AA28/1</f>
        <v>0</v>
      </c>
      <c r="AC28" s="123"/>
      <c r="AD28" s="152">
        <f>AC28/1</f>
        <v>0</v>
      </c>
      <c r="AE28" s="125" t="s">
        <v>285</v>
      </c>
      <c r="AF28" s="125" t="s">
        <v>286</v>
      </c>
      <c r="AG28" s="126" t="s">
        <v>287</v>
      </c>
      <c r="AH28" s="105"/>
    </row>
    <row r="29" spans="1:34" ht="45" customHeight="1" x14ac:dyDescent="0.25">
      <c r="A29" s="176" t="s">
        <v>288</v>
      </c>
      <c r="B29" s="158" t="s">
        <v>289</v>
      </c>
      <c r="C29" s="159">
        <v>1</v>
      </c>
      <c r="D29" s="159">
        <v>45</v>
      </c>
      <c r="E29" s="159">
        <v>10</v>
      </c>
      <c r="F29" s="159">
        <v>26</v>
      </c>
      <c r="G29" s="123"/>
      <c r="H29" s="152">
        <f>G29/1</f>
        <v>0</v>
      </c>
      <c r="I29" s="123"/>
      <c r="J29" s="152">
        <f>I29/1</f>
        <v>0</v>
      </c>
      <c r="K29" s="123"/>
      <c r="L29" s="152">
        <f>K29/1</f>
        <v>0</v>
      </c>
      <c r="M29" s="123"/>
      <c r="N29" s="152">
        <f>M29/1</f>
        <v>0</v>
      </c>
      <c r="O29" s="123"/>
      <c r="P29" s="152">
        <f>O29/1</f>
        <v>0</v>
      </c>
      <c r="Q29" s="123"/>
      <c r="R29" s="152">
        <f>Q29/1</f>
        <v>0</v>
      </c>
      <c r="S29" s="123"/>
      <c r="T29" s="152">
        <f>S29/1</f>
        <v>0</v>
      </c>
      <c r="U29" s="123"/>
      <c r="V29" s="152">
        <f>U29/1</f>
        <v>0</v>
      </c>
      <c r="W29" s="123"/>
      <c r="X29" s="152">
        <f>W29/1</f>
        <v>0</v>
      </c>
      <c r="Y29" s="123"/>
      <c r="Z29" s="152">
        <f>Y29/1</f>
        <v>0</v>
      </c>
      <c r="AA29" s="123"/>
      <c r="AB29" s="152">
        <f>AA29/1</f>
        <v>0</v>
      </c>
      <c r="AC29" s="123"/>
      <c r="AD29" s="152">
        <f>AC29/1</f>
        <v>0</v>
      </c>
      <c r="AE29" s="125" t="s">
        <v>290</v>
      </c>
      <c r="AF29" s="125" t="s">
        <v>291</v>
      </c>
      <c r="AG29" s="126" t="s">
        <v>292</v>
      </c>
      <c r="AH29" s="105"/>
    </row>
    <row r="30" spans="1:34" ht="30" customHeight="1" x14ac:dyDescent="0.25">
      <c r="A30" s="176" t="s">
        <v>293</v>
      </c>
      <c r="B30" s="158" t="s">
        <v>294</v>
      </c>
      <c r="C30" s="159">
        <v>1</v>
      </c>
      <c r="D30" s="159">
        <v>55</v>
      </c>
      <c r="E30" s="159">
        <v>10</v>
      </c>
      <c r="F30" s="159">
        <v>26</v>
      </c>
      <c r="G30" s="123"/>
      <c r="H30" s="152">
        <f>G30/1</f>
        <v>0</v>
      </c>
      <c r="I30" s="123"/>
      <c r="J30" s="152">
        <f>I30/1</f>
        <v>0</v>
      </c>
      <c r="K30" s="123"/>
      <c r="L30" s="152">
        <f>K30/1</f>
        <v>0</v>
      </c>
      <c r="M30" s="123"/>
      <c r="N30" s="152">
        <f>M30/1</f>
        <v>0</v>
      </c>
      <c r="O30" s="123"/>
      <c r="P30" s="152">
        <f>O30/1</f>
        <v>0</v>
      </c>
      <c r="Q30" s="123"/>
      <c r="R30" s="152">
        <f>Q30/1</f>
        <v>0</v>
      </c>
      <c r="S30" s="123"/>
      <c r="T30" s="152">
        <f>S30/1</f>
        <v>0</v>
      </c>
      <c r="U30" s="123"/>
      <c r="V30" s="152">
        <f>U30/1</f>
        <v>0</v>
      </c>
      <c r="W30" s="123"/>
      <c r="X30" s="152">
        <f>W30/1</f>
        <v>0</v>
      </c>
      <c r="Y30" s="123"/>
      <c r="Z30" s="152">
        <f>Y30/1</f>
        <v>0</v>
      </c>
      <c r="AA30" s="123"/>
      <c r="AB30" s="152">
        <f>AA30/1</f>
        <v>0</v>
      </c>
      <c r="AC30" s="123"/>
      <c r="AD30" s="152">
        <f>AC30/1</f>
        <v>0</v>
      </c>
      <c r="AE30" s="125" t="s">
        <v>295</v>
      </c>
      <c r="AF30" s="125" t="s">
        <v>296</v>
      </c>
      <c r="AG30" s="126" t="s">
        <v>297</v>
      </c>
      <c r="AH30" s="105"/>
    </row>
    <row r="31" spans="1:34" ht="60" customHeight="1" x14ac:dyDescent="0.25">
      <c r="A31" s="176" t="s">
        <v>298</v>
      </c>
      <c r="B31" s="158" t="s">
        <v>299</v>
      </c>
      <c r="C31" s="159">
        <v>5</v>
      </c>
      <c r="D31" s="159">
        <v>52</v>
      </c>
      <c r="E31" s="159">
        <v>10</v>
      </c>
      <c r="F31" s="159">
        <v>26</v>
      </c>
      <c r="G31" s="123"/>
      <c r="H31" s="152">
        <f>G31/1</f>
        <v>0</v>
      </c>
      <c r="I31" s="123"/>
      <c r="J31" s="152">
        <f>I31/1</f>
        <v>0</v>
      </c>
      <c r="K31" s="123"/>
      <c r="L31" s="152">
        <f>K31/1</f>
        <v>0</v>
      </c>
      <c r="M31" s="123"/>
      <c r="N31" s="152">
        <f>M31/1</f>
        <v>0</v>
      </c>
      <c r="O31" s="123"/>
      <c r="P31" s="152">
        <f>O31/1</f>
        <v>0</v>
      </c>
      <c r="Q31" s="123"/>
      <c r="R31" s="152">
        <f>Q31/1</f>
        <v>0</v>
      </c>
      <c r="S31" s="123"/>
      <c r="T31" s="152">
        <f>S31/1</f>
        <v>0</v>
      </c>
      <c r="U31" s="123"/>
      <c r="V31" s="152">
        <f>U31/1</f>
        <v>0</v>
      </c>
      <c r="W31" s="123"/>
      <c r="X31" s="152">
        <f>W31/1</f>
        <v>0</v>
      </c>
      <c r="Y31" s="123"/>
      <c r="Z31" s="152">
        <f>Y31/1</f>
        <v>0</v>
      </c>
      <c r="AA31" s="123"/>
      <c r="AB31" s="152">
        <f>AA31/1</f>
        <v>0</v>
      </c>
      <c r="AC31" s="123"/>
      <c r="AD31" s="152">
        <f>AC31/1</f>
        <v>0</v>
      </c>
      <c r="AE31" s="125" t="s">
        <v>300</v>
      </c>
      <c r="AF31" s="125" t="s">
        <v>301</v>
      </c>
      <c r="AG31" s="126" t="s">
        <v>302</v>
      </c>
      <c r="AH31" s="105"/>
    </row>
    <row r="32" spans="1:34" ht="90" customHeight="1" x14ac:dyDescent="0.25">
      <c r="A32" s="176" t="s">
        <v>303</v>
      </c>
      <c r="B32" s="158" t="s">
        <v>304</v>
      </c>
      <c r="C32" s="159">
        <v>40</v>
      </c>
      <c r="D32" s="159">
        <v>180</v>
      </c>
      <c r="E32" s="159">
        <v>85</v>
      </c>
      <c r="F32" s="159">
        <v>130</v>
      </c>
      <c r="G32" s="123"/>
      <c r="H32" s="152">
        <f>G32/0.1791</f>
        <v>0</v>
      </c>
      <c r="I32" s="123"/>
      <c r="J32" s="152">
        <f>I32/0.1791</f>
        <v>0</v>
      </c>
      <c r="K32" s="123"/>
      <c r="L32" s="152">
        <f>K32/0.1791</f>
        <v>0</v>
      </c>
      <c r="M32" s="123"/>
      <c r="N32" s="152">
        <f>M32/0.1791</f>
        <v>0</v>
      </c>
      <c r="O32" s="123"/>
      <c r="P32" s="152">
        <f>O32/0.1791</f>
        <v>0</v>
      </c>
      <c r="Q32" s="123"/>
      <c r="R32" s="152">
        <f>Q32/0.1791</f>
        <v>0</v>
      </c>
      <c r="S32" s="123"/>
      <c r="T32" s="152">
        <f>S32/0.1791</f>
        <v>0</v>
      </c>
      <c r="U32" s="123"/>
      <c r="V32" s="152">
        <f>U32/0.1791</f>
        <v>0</v>
      </c>
      <c r="W32" s="123"/>
      <c r="X32" s="152">
        <f>W32/0.1791</f>
        <v>0</v>
      </c>
      <c r="Y32" s="123"/>
      <c r="Z32" s="152">
        <f>Y32/0.1791</f>
        <v>0</v>
      </c>
      <c r="AA32" s="123"/>
      <c r="AB32" s="152">
        <f>AA32/0.1791</f>
        <v>0</v>
      </c>
      <c r="AC32" s="123"/>
      <c r="AD32" s="152">
        <f>AC32/0.1791</f>
        <v>0</v>
      </c>
      <c r="AE32" s="125" t="s">
        <v>305</v>
      </c>
      <c r="AF32" s="125" t="s">
        <v>306</v>
      </c>
      <c r="AG32" s="126" t="s">
        <v>307</v>
      </c>
      <c r="AH32" s="105"/>
    </row>
    <row r="33" spans="1:34" ht="75" customHeight="1" x14ac:dyDescent="0.25">
      <c r="A33" s="176" t="s">
        <v>308</v>
      </c>
      <c r="B33" s="158" t="s">
        <v>309</v>
      </c>
      <c r="C33" s="159">
        <v>0.1</v>
      </c>
      <c r="D33" s="159">
        <v>200</v>
      </c>
      <c r="E33" s="159">
        <v>150</v>
      </c>
      <c r="F33" s="159">
        <v>200</v>
      </c>
      <c r="G33" s="123"/>
      <c r="H33" s="152">
        <f>G33/0.02586</f>
        <v>0</v>
      </c>
      <c r="I33" s="123"/>
      <c r="J33" s="152">
        <f>I33/0.02586</f>
        <v>0</v>
      </c>
      <c r="K33" s="123"/>
      <c r="L33" s="152">
        <f>K33/0.02586</f>
        <v>0</v>
      </c>
      <c r="M33" s="123"/>
      <c r="N33" s="152">
        <f>M33/0.02586</f>
        <v>0</v>
      </c>
      <c r="O33" s="123"/>
      <c r="P33" s="152">
        <f>O33/0.02586</f>
        <v>0</v>
      </c>
      <c r="Q33" s="123"/>
      <c r="R33" s="152">
        <f>Q33/0.02586</f>
        <v>0</v>
      </c>
      <c r="S33" s="123"/>
      <c r="T33" s="152">
        <f>S33/0.02586</f>
        <v>0</v>
      </c>
      <c r="U33" s="123"/>
      <c r="V33" s="152">
        <f>U33/0.02586</f>
        <v>0</v>
      </c>
      <c r="W33" s="123"/>
      <c r="X33" s="152">
        <f>W33/0.02586</f>
        <v>0</v>
      </c>
      <c r="Y33" s="123"/>
      <c r="Z33" s="152">
        <f>Y33/0.02586</f>
        <v>0</v>
      </c>
      <c r="AA33" s="123"/>
      <c r="AB33" s="152">
        <f>AA33/0.02586</f>
        <v>0</v>
      </c>
      <c r="AC33" s="123"/>
      <c r="AD33" s="152">
        <f>AC33/0.02586</f>
        <v>0</v>
      </c>
      <c r="AE33" s="125" t="s">
        <v>310</v>
      </c>
      <c r="AF33" s="125" t="s">
        <v>311</v>
      </c>
      <c r="AG33" s="126" t="s">
        <v>312</v>
      </c>
      <c r="AH33" s="105"/>
    </row>
    <row r="34" spans="1:34" ht="60" customHeight="1" x14ac:dyDescent="0.25">
      <c r="A34" s="176" t="s">
        <v>313</v>
      </c>
      <c r="B34" s="158" t="s">
        <v>314</v>
      </c>
      <c r="C34" s="159">
        <v>35</v>
      </c>
      <c r="D34" s="159">
        <v>160</v>
      </c>
      <c r="E34" s="159">
        <v>50</v>
      </c>
      <c r="F34" s="159">
        <v>100</v>
      </c>
      <c r="G34" s="123"/>
      <c r="H34" s="152">
        <f>G34/0.01129</f>
        <v>0</v>
      </c>
      <c r="I34" s="123"/>
      <c r="J34" s="152">
        <f>I34/0.01129</f>
        <v>0</v>
      </c>
      <c r="K34" s="123"/>
      <c r="L34" s="152">
        <f>K34/0.01129</f>
        <v>0</v>
      </c>
      <c r="M34" s="123"/>
      <c r="N34" s="152">
        <f>M34/0.01129</f>
        <v>0</v>
      </c>
      <c r="O34" s="123"/>
      <c r="P34" s="152">
        <f>O34/0.01129</f>
        <v>0</v>
      </c>
      <c r="Q34" s="123"/>
      <c r="R34" s="152">
        <f>Q34/0.01129</f>
        <v>0</v>
      </c>
      <c r="S34" s="123"/>
      <c r="T34" s="152">
        <f>S34/0.01129</f>
        <v>0</v>
      </c>
      <c r="U34" s="123"/>
      <c r="V34" s="152">
        <f>U34/0.01129</f>
        <v>0</v>
      </c>
      <c r="W34" s="123"/>
      <c r="X34" s="152">
        <f>W34/0.01129</f>
        <v>0</v>
      </c>
      <c r="Y34" s="123"/>
      <c r="Z34" s="152">
        <f>Y34/0.01129</f>
        <v>0</v>
      </c>
      <c r="AA34" s="123"/>
      <c r="AB34" s="152">
        <f>AA34/0.01129</f>
        <v>0</v>
      </c>
      <c r="AC34" s="123"/>
      <c r="AD34" s="152">
        <f>AC34/0.01129</f>
        <v>0</v>
      </c>
      <c r="AE34" s="125" t="s">
        <v>315</v>
      </c>
      <c r="AF34" s="125" t="s">
        <v>316</v>
      </c>
      <c r="AG34" s="126" t="s">
        <v>317</v>
      </c>
      <c r="AH34" s="105"/>
    </row>
    <row r="35" spans="1:34" ht="75" customHeight="1" x14ac:dyDescent="0.25">
      <c r="A35" s="176" t="s">
        <v>318</v>
      </c>
      <c r="B35" s="158" t="s">
        <v>319</v>
      </c>
      <c r="C35" s="159">
        <v>40</v>
      </c>
      <c r="D35" s="159" t="s">
        <v>320</v>
      </c>
      <c r="E35" s="159">
        <v>55</v>
      </c>
      <c r="F35" s="159" t="s">
        <v>321</v>
      </c>
      <c r="G35" s="123"/>
      <c r="H35" s="152">
        <f>G35/0.02586</f>
        <v>0</v>
      </c>
      <c r="I35" s="123"/>
      <c r="J35" s="152">
        <f>I35/0.02586</f>
        <v>0</v>
      </c>
      <c r="K35" s="123"/>
      <c r="L35" s="152">
        <f>K35/0.02586</f>
        <v>0</v>
      </c>
      <c r="M35" s="123"/>
      <c r="N35" s="152">
        <f>M35/0.02586</f>
        <v>0</v>
      </c>
      <c r="O35" s="123"/>
      <c r="P35" s="152">
        <f>O35/0.02586</f>
        <v>0</v>
      </c>
      <c r="Q35" s="123"/>
      <c r="R35" s="152">
        <f>Q35/0.02586</f>
        <v>0</v>
      </c>
      <c r="S35" s="123"/>
      <c r="T35" s="152">
        <f>S35/0.02586</f>
        <v>0</v>
      </c>
      <c r="U35" s="123"/>
      <c r="V35" s="152">
        <f>U35/0.02586</f>
        <v>0</v>
      </c>
      <c r="W35" s="123"/>
      <c r="X35" s="152">
        <f>W35/0.02586</f>
        <v>0</v>
      </c>
      <c r="Y35" s="123"/>
      <c r="Z35" s="152">
        <f>Y35/0.02586</f>
        <v>0</v>
      </c>
      <c r="AA35" s="123"/>
      <c r="AB35" s="152">
        <f>AA35/0.02586</f>
        <v>0</v>
      </c>
      <c r="AC35" s="123"/>
      <c r="AD35" s="152">
        <f>AC35/0.02586</f>
        <v>0</v>
      </c>
      <c r="AE35" s="125" t="s">
        <v>322</v>
      </c>
      <c r="AF35" s="125" t="s">
        <v>323</v>
      </c>
      <c r="AG35" s="126" t="s">
        <v>324</v>
      </c>
      <c r="AH35" s="105"/>
    </row>
    <row r="36" spans="1:34" ht="30" customHeight="1" x14ac:dyDescent="0.25">
      <c r="A36" s="176" t="s">
        <v>325</v>
      </c>
      <c r="B36" s="158" t="s">
        <v>326</v>
      </c>
      <c r="C36" s="159">
        <v>1</v>
      </c>
      <c r="D36" s="159">
        <v>130</v>
      </c>
      <c r="E36" s="159">
        <v>10</v>
      </c>
      <c r="F36" s="159">
        <v>99</v>
      </c>
      <c r="G36" s="123"/>
      <c r="H36" s="152">
        <f>G36/0.02586</f>
        <v>0</v>
      </c>
      <c r="I36" s="123"/>
      <c r="J36" s="152">
        <f>I36/0.02586</f>
        <v>0</v>
      </c>
      <c r="K36" s="123"/>
      <c r="L36" s="152">
        <f>K36/0.02586</f>
        <v>0</v>
      </c>
      <c r="M36" s="123"/>
      <c r="N36" s="152">
        <f>M36/0.02586</f>
        <v>0</v>
      </c>
      <c r="O36" s="123"/>
      <c r="P36" s="152">
        <f>O36/0.02586</f>
        <v>0</v>
      </c>
      <c r="Q36" s="123"/>
      <c r="R36" s="152">
        <f>Q36/0.02586</f>
        <v>0</v>
      </c>
      <c r="S36" s="123"/>
      <c r="T36" s="152">
        <f>S36/0.02586</f>
        <v>0</v>
      </c>
      <c r="U36" s="123"/>
      <c r="V36" s="152">
        <f>U36/0.02586</f>
        <v>0</v>
      </c>
      <c r="W36" s="123"/>
      <c r="X36" s="152">
        <f>W36/0.02586</f>
        <v>0</v>
      </c>
      <c r="Y36" s="123"/>
      <c r="Z36" s="152">
        <f>Y36/0.02586</f>
        <v>0</v>
      </c>
      <c r="AA36" s="123"/>
      <c r="AB36" s="152">
        <f>AA36/0.02586</f>
        <v>0</v>
      </c>
      <c r="AC36" s="123"/>
      <c r="AD36" s="152">
        <f>AC36/0.02586</f>
        <v>0</v>
      </c>
      <c r="AE36" s="125" t="s">
        <v>327</v>
      </c>
      <c r="AF36" s="125"/>
      <c r="AG36" s="126" t="s">
        <v>328</v>
      </c>
      <c r="AH36" s="105"/>
    </row>
    <row r="37" spans="1:34" ht="30" customHeight="1" x14ac:dyDescent="0.25">
      <c r="A37" s="176" t="s">
        <v>329</v>
      </c>
      <c r="B37" s="158" t="s">
        <v>330</v>
      </c>
      <c r="C37" s="159">
        <v>0.1</v>
      </c>
      <c r="D37" s="159">
        <v>3.7</v>
      </c>
      <c r="E37" s="159">
        <v>0.1</v>
      </c>
      <c r="F37" s="159">
        <v>3</v>
      </c>
      <c r="G37" s="123"/>
      <c r="H37" s="152">
        <f>IF(ISERROR(H34/H35),0,H34/H35)</f>
        <v>0</v>
      </c>
      <c r="I37" s="123"/>
      <c r="J37" s="152">
        <f>IF(ISERROR(J34/J35),0,J34/J35)</f>
        <v>0</v>
      </c>
      <c r="K37" s="123"/>
      <c r="L37" s="152">
        <f>IF(ISERROR(L34/L35),0,L34/L35)</f>
        <v>0</v>
      </c>
      <c r="M37" s="123"/>
      <c r="N37" s="152">
        <f>IF(ISERROR(N34/N35),0,N34/N35)</f>
        <v>0</v>
      </c>
      <c r="O37" s="123"/>
      <c r="P37" s="152">
        <f>IF(ISERROR(P34/P35),0,P34/P35)</f>
        <v>0</v>
      </c>
      <c r="Q37" s="123"/>
      <c r="R37" s="152">
        <f>IF(ISERROR(R34/R35),0,R34/R35)</f>
        <v>0</v>
      </c>
      <c r="S37" s="123"/>
      <c r="T37" s="152">
        <f>IF(ISERROR(T34/T35),0,T34/T35)</f>
        <v>0</v>
      </c>
      <c r="U37" s="123"/>
      <c r="V37" s="152">
        <f>IF(ISERROR(V34/V35),0,V34/V35)</f>
        <v>0</v>
      </c>
      <c r="W37" s="123"/>
      <c r="X37" s="152">
        <f>IF(ISERROR(X34/X35),0,X34/X35)</f>
        <v>0</v>
      </c>
      <c r="Y37" s="123"/>
      <c r="Z37" s="152">
        <f>IF(ISERROR(Z34/Z35),0,Z34/Z35)</f>
        <v>0</v>
      </c>
      <c r="AA37" s="123"/>
      <c r="AB37" s="152">
        <f>IF(ISERROR(AB34/AB35),0,AB34/AB35)</f>
        <v>0</v>
      </c>
      <c r="AC37" s="123"/>
      <c r="AD37" s="152">
        <f>IF(ISERROR(AD34/AD35),0,AD34/AD35)</f>
        <v>0</v>
      </c>
      <c r="AE37" s="125"/>
      <c r="AF37" s="125"/>
      <c r="AG37" s="126" t="s">
        <v>331</v>
      </c>
      <c r="AH37" s="105"/>
    </row>
    <row r="38" spans="1:34" ht="15.75" customHeight="1" x14ac:dyDescent="0.25">
      <c r="A38" s="177" t="s">
        <v>332</v>
      </c>
      <c r="B38" s="160"/>
      <c r="C38" s="161"/>
      <c r="D38" s="161"/>
      <c r="E38" s="161"/>
      <c r="F38" s="161"/>
      <c r="G38" s="127"/>
      <c r="H38" s="153"/>
      <c r="I38" s="127"/>
      <c r="J38" s="153"/>
      <c r="K38" s="127"/>
      <c r="L38" s="153"/>
      <c r="M38" s="127"/>
      <c r="N38" s="153"/>
      <c r="O38" s="127"/>
      <c r="P38" s="153"/>
      <c r="Q38" s="127"/>
      <c r="R38" s="153"/>
      <c r="S38" s="127"/>
      <c r="T38" s="153"/>
      <c r="U38" s="127"/>
      <c r="V38" s="153"/>
      <c r="W38" s="127"/>
      <c r="X38" s="153"/>
      <c r="Y38" s="127"/>
      <c r="Z38" s="153"/>
      <c r="AA38" s="127"/>
      <c r="AB38" s="153"/>
      <c r="AC38" s="127"/>
      <c r="AD38" s="153"/>
      <c r="AE38" s="128"/>
      <c r="AF38" s="128"/>
      <c r="AG38" s="129"/>
      <c r="AH38" s="105"/>
    </row>
    <row r="39" spans="1:34" ht="75" customHeight="1" x14ac:dyDescent="0.25">
      <c r="A39" s="176" t="s">
        <v>333</v>
      </c>
      <c r="B39" s="158" t="s">
        <v>334</v>
      </c>
      <c r="C39" s="159">
        <v>0.3</v>
      </c>
      <c r="D39" s="159">
        <v>5.7</v>
      </c>
      <c r="E39" s="159">
        <v>1.5</v>
      </c>
      <c r="F39" s="159">
        <v>3</v>
      </c>
      <c r="G39" s="123"/>
      <c r="H39" s="152">
        <f>G39/1</f>
        <v>0</v>
      </c>
      <c r="I39" s="123"/>
      <c r="J39" s="152">
        <f>I39/1</f>
        <v>0</v>
      </c>
      <c r="K39" s="123"/>
      <c r="L39" s="152">
        <f>K39/1</f>
        <v>0</v>
      </c>
      <c r="M39" s="123"/>
      <c r="N39" s="152">
        <f>M39/1</f>
        <v>0</v>
      </c>
      <c r="O39" s="123"/>
      <c r="P39" s="152">
        <f>O39/1</f>
        <v>0</v>
      </c>
      <c r="Q39" s="123"/>
      <c r="R39" s="152">
        <f>Q39/1</f>
        <v>0</v>
      </c>
      <c r="S39" s="123"/>
      <c r="T39" s="152">
        <f>S39/1</f>
        <v>0</v>
      </c>
      <c r="U39" s="123"/>
      <c r="V39" s="152">
        <f>U39/1</f>
        <v>0</v>
      </c>
      <c r="W39" s="123"/>
      <c r="X39" s="152">
        <f>W39/1</f>
        <v>0</v>
      </c>
      <c r="Y39" s="123"/>
      <c r="Z39" s="152">
        <f>Y39/1</f>
        <v>0</v>
      </c>
      <c r="AA39" s="123"/>
      <c r="AB39" s="152">
        <f>AA39/1</f>
        <v>0</v>
      </c>
      <c r="AC39" s="123"/>
      <c r="AD39" s="152">
        <f>AC39/1</f>
        <v>0</v>
      </c>
      <c r="AE39" s="125" t="s">
        <v>335</v>
      </c>
      <c r="AF39" s="125" t="s">
        <v>336</v>
      </c>
      <c r="AG39" s="126" t="s">
        <v>337</v>
      </c>
      <c r="AH39" s="105"/>
    </row>
    <row r="40" spans="1:34" ht="60" customHeight="1" x14ac:dyDescent="0.25">
      <c r="A40" s="176" t="s">
        <v>338</v>
      </c>
      <c r="B40" s="158" t="s">
        <v>339</v>
      </c>
      <c r="C40" s="159">
        <v>4.5</v>
      </c>
      <c r="D40" s="159">
        <v>12.5</v>
      </c>
      <c r="E40" s="159">
        <v>6</v>
      </c>
      <c r="F40" s="159">
        <v>12</v>
      </c>
      <c r="G40" s="123"/>
      <c r="H40" s="152">
        <f>G40/12.87</f>
        <v>0</v>
      </c>
      <c r="I40" s="123"/>
      <c r="J40" s="152">
        <f>I40/12.87</f>
        <v>0</v>
      </c>
      <c r="K40" s="123"/>
      <c r="L40" s="152">
        <f>K40/12.87</f>
        <v>0</v>
      </c>
      <c r="M40" s="123"/>
      <c r="N40" s="152">
        <f>M40/12.87</f>
        <v>0</v>
      </c>
      <c r="O40" s="123"/>
      <c r="P40" s="152">
        <f>O40/12.87</f>
        <v>0</v>
      </c>
      <c r="Q40" s="123"/>
      <c r="R40" s="152">
        <f>Q40/12.87</f>
        <v>0</v>
      </c>
      <c r="S40" s="123"/>
      <c r="T40" s="152">
        <f>S40/12.87</f>
        <v>0</v>
      </c>
      <c r="U40" s="123"/>
      <c r="V40" s="152">
        <f>U40/12.87</f>
        <v>0</v>
      </c>
      <c r="W40" s="123"/>
      <c r="X40" s="152">
        <f>W40/12.87</f>
        <v>0</v>
      </c>
      <c r="Y40" s="123"/>
      <c r="Z40" s="152">
        <f>Y40/12.87</f>
        <v>0</v>
      </c>
      <c r="AA40" s="123"/>
      <c r="AB40" s="152">
        <f>AA40/12.87</f>
        <v>0</v>
      </c>
      <c r="AC40" s="123"/>
      <c r="AD40" s="152">
        <f>AC40/12.87</f>
        <v>0</v>
      </c>
      <c r="AE40" s="125" t="s">
        <v>340</v>
      </c>
      <c r="AF40" s="125" t="s">
        <v>341</v>
      </c>
      <c r="AG40" s="126" t="s">
        <v>342</v>
      </c>
      <c r="AH40" s="105"/>
    </row>
    <row r="41" spans="1:34" ht="30" customHeight="1" x14ac:dyDescent="0.25">
      <c r="A41" s="176" t="s">
        <v>343</v>
      </c>
      <c r="B41" s="158" t="s">
        <v>344</v>
      </c>
      <c r="C41" s="159">
        <v>27</v>
      </c>
      <c r="D41" s="159">
        <v>37</v>
      </c>
      <c r="E41" s="159">
        <v>28</v>
      </c>
      <c r="F41" s="159">
        <v>38</v>
      </c>
      <c r="G41" s="123"/>
      <c r="H41" s="152">
        <f>G41/0.01</f>
        <v>0</v>
      </c>
      <c r="I41" s="123"/>
      <c r="J41" s="152">
        <f>I41/0.01</f>
        <v>0</v>
      </c>
      <c r="K41" s="123"/>
      <c r="L41" s="152">
        <f>K41/0.01</f>
        <v>0</v>
      </c>
      <c r="M41" s="123"/>
      <c r="N41" s="152">
        <f>M41/0.01</f>
        <v>0</v>
      </c>
      <c r="O41" s="123"/>
      <c r="P41" s="152">
        <f>O41/0.01</f>
        <v>0</v>
      </c>
      <c r="Q41" s="123"/>
      <c r="R41" s="152">
        <f>Q41/0.01</f>
        <v>0</v>
      </c>
      <c r="S41" s="123"/>
      <c r="T41" s="152">
        <f>S41/0.01</f>
        <v>0</v>
      </c>
      <c r="U41" s="123"/>
      <c r="V41" s="152">
        <f>U41/0.01</f>
        <v>0</v>
      </c>
      <c r="W41" s="123"/>
      <c r="X41" s="152">
        <f>W41/0.01</f>
        <v>0</v>
      </c>
      <c r="Y41" s="123"/>
      <c r="Z41" s="152">
        <f>Y41/0.01</f>
        <v>0</v>
      </c>
      <c r="AA41" s="123"/>
      <c r="AB41" s="152">
        <f>AA41/0.01</f>
        <v>0</v>
      </c>
      <c r="AC41" s="123"/>
      <c r="AD41" s="152">
        <f>AC41/0.01</f>
        <v>0</v>
      </c>
      <c r="AE41" s="125" t="s">
        <v>345</v>
      </c>
      <c r="AF41" s="125" t="s">
        <v>346</v>
      </c>
      <c r="AG41" s="126" t="s">
        <v>347</v>
      </c>
      <c r="AH41" s="105"/>
    </row>
    <row r="42" spans="1:34" ht="24" customHeight="1" x14ac:dyDescent="0.25">
      <c r="A42" s="176" t="s">
        <v>348</v>
      </c>
      <c r="B42" s="158" t="s">
        <v>349</v>
      </c>
      <c r="C42" s="159">
        <v>1.2</v>
      </c>
      <c r="D42" s="159">
        <v>4.9000000000000004</v>
      </c>
      <c r="E42" s="159">
        <v>1.2</v>
      </c>
      <c r="F42" s="159">
        <v>4.9000000000000004</v>
      </c>
      <c r="G42" s="123"/>
      <c r="H42" s="152">
        <f>G42</f>
        <v>0</v>
      </c>
      <c r="I42" s="123"/>
      <c r="J42" s="152">
        <f>I42</f>
        <v>0</v>
      </c>
      <c r="K42" s="123"/>
      <c r="L42" s="152">
        <f>K42</f>
        <v>0</v>
      </c>
      <c r="M42" s="123"/>
      <c r="N42" s="152">
        <f>M42</f>
        <v>0</v>
      </c>
      <c r="O42" s="123"/>
      <c r="P42" s="152">
        <f>O42</f>
        <v>0</v>
      </c>
      <c r="Q42" s="123"/>
      <c r="R42" s="152">
        <f>Q42</f>
        <v>0</v>
      </c>
      <c r="S42" s="123"/>
      <c r="T42" s="152">
        <f>S42</f>
        <v>0</v>
      </c>
      <c r="U42" s="123"/>
      <c r="V42" s="152">
        <f>U42</f>
        <v>0</v>
      </c>
      <c r="W42" s="123"/>
      <c r="X42" s="152">
        <f>W42</f>
        <v>0</v>
      </c>
      <c r="Y42" s="123"/>
      <c r="Z42" s="152">
        <f>Y42</f>
        <v>0</v>
      </c>
      <c r="AA42" s="123"/>
      <c r="AB42" s="152">
        <f>AA42</f>
        <v>0</v>
      </c>
      <c r="AC42" s="123"/>
      <c r="AD42" s="152">
        <f>AC42</f>
        <v>0</v>
      </c>
      <c r="AE42" s="125"/>
      <c r="AF42" s="125"/>
      <c r="AG42" s="126"/>
      <c r="AH42" s="105"/>
    </row>
    <row r="43" spans="1:34" ht="26.25" customHeight="1" x14ac:dyDescent="0.25">
      <c r="A43" s="176" t="s">
        <v>350</v>
      </c>
      <c r="B43" s="158" t="s">
        <v>351</v>
      </c>
      <c r="C43" s="159">
        <v>100</v>
      </c>
      <c r="D43" s="159">
        <v>180</v>
      </c>
      <c r="E43" s="159">
        <v>100</v>
      </c>
      <c r="F43" s="159">
        <v>180</v>
      </c>
      <c r="G43" s="123"/>
      <c r="H43" s="152">
        <f>G43/0.01536</f>
        <v>0</v>
      </c>
      <c r="I43" s="123"/>
      <c r="J43" s="152">
        <f>I43/0.01536</f>
        <v>0</v>
      </c>
      <c r="K43" s="123"/>
      <c r="L43" s="152">
        <f>K43/0.01536</f>
        <v>0</v>
      </c>
      <c r="M43" s="123"/>
      <c r="N43" s="152">
        <f>M43/0.01536</f>
        <v>0</v>
      </c>
      <c r="O43" s="123"/>
      <c r="P43" s="152">
        <f>O43/0.01536</f>
        <v>0</v>
      </c>
      <c r="Q43" s="123"/>
      <c r="R43" s="152">
        <f>Q43/0.01536</f>
        <v>0</v>
      </c>
      <c r="S43" s="123"/>
      <c r="T43" s="152">
        <f>S43/0.01536</f>
        <v>0</v>
      </c>
      <c r="U43" s="123"/>
      <c r="V43" s="152">
        <f>U43/0.01536</f>
        <v>0</v>
      </c>
      <c r="W43" s="123"/>
      <c r="X43" s="152">
        <f>W43/0.01536</f>
        <v>0</v>
      </c>
      <c r="Y43" s="123"/>
      <c r="Z43" s="152">
        <f>Y43/0.01536</f>
        <v>0</v>
      </c>
      <c r="AA43" s="123"/>
      <c r="AB43" s="152">
        <f>AA43/0.01536</f>
        <v>0</v>
      </c>
      <c r="AC43" s="123"/>
      <c r="AD43" s="152">
        <f>AC43/0.01536</f>
        <v>0</v>
      </c>
      <c r="AE43" s="125"/>
      <c r="AF43" s="125"/>
      <c r="AG43" s="126"/>
      <c r="AH43" s="105"/>
    </row>
    <row r="44" spans="1:34" ht="30" customHeight="1" x14ac:dyDescent="0.25">
      <c r="A44" s="176" t="s">
        <v>352</v>
      </c>
      <c r="B44" s="158" t="s">
        <v>353</v>
      </c>
      <c r="C44" s="159">
        <v>0.7</v>
      </c>
      <c r="D44" s="159">
        <v>2</v>
      </c>
      <c r="E44" s="159">
        <v>1</v>
      </c>
      <c r="F44" s="159">
        <v>1.5</v>
      </c>
      <c r="G44" s="123"/>
      <c r="H44" s="152">
        <f>G44/12.87</f>
        <v>0</v>
      </c>
      <c r="I44" s="123"/>
      <c r="J44" s="152">
        <f>I44/12.87</f>
        <v>0</v>
      </c>
      <c r="K44" s="123"/>
      <c r="L44" s="152">
        <f>K44/12.87</f>
        <v>0</v>
      </c>
      <c r="M44" s="123"/>
      <c r="N44" s="152">
        <f>M44/12.87</f>
        <v>0</v>
      </c>
      <c r="O44" s="123"/>
      <c r="P44" s="152">
        <f>O44/12.87</f>
        <v>0</v>
      </c>
      <c r="Q44" s="123"/>
      <c r="R44" s="152">
        <f>Q44/12.87</f>
        <v>0</v>
      </c>
      <c r="S44" s="123"/>
      <c r="T44" s="152">
        <f>S44/12.87</f>
        <v>0</v>
      </c>
      <c r="U44" s="123"/>
      <c r="V44" s="152">
        <f>U44/12.87</f>
        <v>0</v>
      </c>
      <c r="W44" s="123"/>
      <c r="X44" s="152">
        <f>W44/12.87</f>
        <v>0</v>
      </c>
      <c r="Y44" s="123"/>
      <c r="Z44" s="152">
        <f>Y44/12.87</f>
        <v>0</v>
      </c>
      <c r="AA44" s="123"/>
      <c r="AB44" s="152">
        <f>AA44/12.87</f>
        <v>0</v>
      </c>
      <c r="AC44" s="123"/>
      <c r="AD44" s="152">
        <f>AC44/12.87</f>
        <v>0</v>
      </c>
      <c r="AE44" s="125" t="s">
        <v>354</v>
      </c>
      <c r="AF44" s="125" t="s">
        <v>355</v>
      </c>
      <c r="AG44" s="126"/>
      <c r="AH44" s="105"/>
    </row>
    <row r="45" spans="1:34" ht="60" customHeight="1" x14ac:dyDescent="0.25">
      <c r="A45" s="176" t="s">
        <v>356</v>
      </c>
      <c r="B45" s="158" t="s">
        <v>357</v>
      </c>
      <c r="C45" s="159">
        <v>2</v>
      </c>
      <c r="D45" s="159">
        <v>4.4000000000000004</v>
      </c>
      <c r="E45" s="159">
        <v>3</v>
      </c>
      <c r="F45" s="159">
        <v>4.5</v>
      </c>
      <c r="G45" s="123"/>
      <c r="H45" s="152">
        <f>G45/1.5362</f>
        <v>0</v>
      </c>
      <c r="I45" s="123"/>
      <c r="J45" s="152">
        <f>I45/1.5362</f>
        <v>0</v>
      </c>
      <c r="K45" s="123"/>
      <c r="L45" s="152">
        <f>K45/1.5362</f>
        <v>0</v>
      </c>
      <c r="M45" s="123"/>
      <c r="N45" s="152">
        <f>M45/1.5362</f>
        <v>0</v>
      </c>
      <c r="O45" s="123"/>
      <c r="P45" s="152">
        <f>O45/1.5362</f>
        <v>0</v>
      </c>
      <c r="Q45" s="123"/>
      <c r="R45" s="152">
        <f>Q45/1.5362</f>
        <v>0</v>
      </c>
      <c r="S45" s="123"/>
      <c r="T45" s="152">
        <f>S45/1.5362</f>
        <v>0</v>
      </c>
      <c r="U45" s="123"/>
      <c r="V45" s="152">
        <f>U45/1.5362</f>
        <v>0</v>
      </c>
      <c r="W45" s="123"/>
      <c r="X45" s="152">
        <f>W45/1.5362</f>
        <v>0</v>
      </c>
      <c r="Y45" s="123"/>
      <c r="Z45" s="152">
        <f>Y45/1.5362</f>
        <v>0</v>
      </c>
      <c r="AA45" s="123"/>
      <c r="AB45" s="152">
        <f>AA45/1.5362</f>
        <v>0</v>
      </c>
      <c r="AC45" s="123"/>
      <c r="AD45" s="152">
        <f>AC45/1.5362</f>
        <v>0</v>
      </c>
      <c r="AE45" s="125" t="s">
        <v>358</v>
      </c>
      <c r="AF45" s="125" t="s">
        <v>359</v>
      </c>
      <c r="AG45" s="126" t="s">
        <v>360</v>
      </c>
      <c r="AH45" s="105"/>
    </row>
    <row r="46" spans="1:34" ht="30" customHeight="1" x14ac:dyDescent="0.25">
      <c r="A46" s="176" t="s">
        <v>361</v>
      </c>
      <c r="B46" s="158" t="s">
        <v>362</v>
      </c>
      <c r="C46" s="159">
        <v>90</v>
      </c>
      <c r="D46" s="159">
        <v>350</v>
      </c>
      <c r="E46" s="159">
        <v>90</v>
      </c>
      <c r="F46" s="159">
        <v>350</v>
      </c>
      <c r="G46" s="123"/>
      <c r="H46" s="152">
        <f>G46</f>
        <v>0</v>
      </c>
      <c r="I46" s="123"/>
      <c r="J46" s="152">
        <f>I46</f>
        <v>0</v>
      </c>
      <c r="K46" s="123"/>
      <c r="L46" s="152">
        <f>K46</f>
        <v>0</v>
      </c>
      <c r="M46" s="123"/>
      <c r="N46" s="152">
        <f>M46</f>
        <v>0</v>
      </c>
      <c r="O46" s="123"/>
      <c r="P46" s="152">
        <f>O46</f>
        <v>0</v>
      </c>
      <c r="Q46" s="123"/>
      <c r="R46" s="152">
        <f>Q46</f>
        <v>0</v>
      </c>
      <c r="S46" s="123"/>
      <c r="T46" s="152">
        <f>S46</f>
        <v>0</v>
      </c>
      <c r="U46" s="123"/>
      <c r="V46" s="152">
        <f>U46</f>
        <v>0</v>
      </c>
      <c r="W46" s="123"/>
      <c r="X46" s="152">
        <f>W46</f>
        <v>0</v>
      </c>
      <c r="Y46" s="123"/>
      <c r="Z46" s="152">
        <f>Y46</f>
        <v>0</v>
      </c>
      <c r="AA46" s="123"/>
      <c r="AB46" s="152">
        <f>AA46</f>
        <v>0</v>
      </c>
      <c r="AC46" s="123"/>
      <c r="AD46" s="152">
        <f>AC46</f>
        <v>0</v>
      </c>
      <c r="AE46" s="125" t="s">
        <v>363</v>
      </c>
      <c r="AF46" s="125" t="s">
        <v>364</v>
      </c>
      <c r="AG46" s="126" t="s">
        <v>365</v>
      </c>
      <c r="AH46" s="105"/>
    </row>
    <row r="47" spans="1:34" ht="60" customHeight="1" x14ac:dyDescent="0.25">
      <c r="A47" s="176" t="s">
        <v>366</v>
      </c>
      <c r="B47" s="158" t="s">
        <v>367</v>
      </c>
      <c r="C47" s="159">
        <v>18</v>
      </c>
      <c r="D47" s="159">
        <v>27</v>
      </c>
      <c r="E47" s="159">
        <v>18</v>
      </c>
      <c r="F47" s="159">
        <v>27</v>
      </c>
      <c r="G47" s="123"/>
      <c r="H47" s="152">
        <f>G47</f>
        <v>0</v>
      </c>
      <c r="I47" s="123"/>
      <c r="J47" s="152">
        <f>I47</f>
        <v>0</v>
      </c>
      <c r="K47" s="123"/>
      <c r="L47" s="152">
        <f>K47</f>
        <v>0</v>
      </c>
      <c r="M47" s="123"/>
      <c r="N47" s="152">
        <f>M47</f>
        <v>0</v>
      </c>
      <c r="O47" s="123"/>
      <c r="P47" s="152">
        <f>O47</f>
        <v>0</v>
      </c>
      <c r="Q47" s="123"/>
      <c r="R47" s="152">
        <f>Q47</f>
        <v>0</v>
      </c>
      <c r="S47" s="123"/>
      <c r="T47" s="152">
        <f>S47</f>
        <v>0</v>
      </c>
      <c r="U47" s="123"/>
      <c r="V47" s="152">
        <f>U47</f>
        <v>0</v>
      </c>
      <c r="W47" s="123"/>
      <c r="X47" s="152">
        <f>W47</f>
        <v>0</v>
      </c>
      <c r="Y47" s="123"/>
      <c r="Z47" s="152">
        <f>Y47</f>
        <v>0</v>
      </c>
      <c r="AA47" s="123"/>
      <c r="AB47" s="152">
        <f>AA47</f>
        <v>0</v>
      </c>
      <c r="AC47" s="123"/>
      <c r="AD47" s="152">
        <f>AC47</f>
        <v>0</v>
      </c>
      <c r="AE47" s="125" t="s">
        <v>368</v>
      </c>
      <c r="AF47" s="125"/>
      <c r="AG47" s="126" t="s">
        <v>369</v>
      </c>
      <c r="AH47" s="105"/>
    </row>
    <row r="48" spans="1:34" ht="30" customHeight="1" x14ac:dyDescent="0.25">
      <c r="A48" s="176" t="s">
        <v>370</v>
      </c>
      <c r="B48" s="159" t="s">
        <v>371</v>
      </c>
      <c r="C48" s="159">
        <v>0</v>
      </c>
      <c r="D48" s="159">
        <v>1</v>
      </c>
      <c r="E48" s="159">
        <v>0</v>
      </c>
      <c r="F48" s="159">
        <v>1</v>
      </c>
      <c r="G48" s="123"/>
      <c r="H48" s="152">
        <f>G48</f>
        <v>0</v>
      </c>
      <c r="I48" s="123"/>
      <c r="J48" s="152">
        <f>I48</f>
        <v>0</v>
      </c>
      <c r="K48" s="123"/>
      <c r="L48" s="152">
        <f>K48</f>
        <v>0</v>
      </c>
      <c r="M48" s="123"/>
      <c r="N48" s="152">
        <f>M48</f>
        <v>0</v>
      </c>
      <c r="O48" s="123"/>
      <c r="P48" s="152">
        <f>O48</f>
        <v>0</v>
      </c>
      <c r="Q48" s="123"/>
      <c r="R48" s="152">
        <f>Q48</f>
        <v>0</v>
      </c>
      <c r="S48" s="123"/>
      <c r="T48" s="152">
        <f>S48</f>
        <v>0</v>
      </c>
      <c r="U48" s="123"/>
      <c r="V48" s="152">
        <f>U48</f>
        <v>0</v>
      </c>
      <c r="W48" s="123"/>
      <c r="X48" s="152">
        <f>W48</f>
        <v>0</v>
      </c>
      <c r="Y48" s="123"/>
      <c r="Z48" s="152">
        <f>Y48</f>
        <v>0</v>
      </c>
      <c r="AA48" s="123"/>
      <c r="AB48" s="152">
        <f>AA48</f>
        <v>0</v>
      </c>
      <c r="AC48" s="123"/>
      <c r="AD48" s="152">
        <f>AC48</f>
        <v>0</v>
      </c>
      <c r="AE48" s="125" t="s">
        <v>372</v>
      </c>
      <c r="AF48" s="125" t="s">
        <v>373</v>
      </c>
      <c r="AG48" s="126" t="s">
        <v>374</v>
      </c>
      <c r="AH48" s="105"/>
    </row>
    <row r="49" spans="1:34" ht="30" customHeight="1" x14ac:dyDescent="0.25">
      <c r="A49" s="176" t="s">
        <v>375</v>
      </c>
      <c r="B49" s="158" t="s">
        <v>376</v>
      </c>
      <c r="C49" s="159">
        <v>0</v>
      </c>
      <c r="D49" s="159">
        <v>34</v>
      </c>
      <c r="E49" s="159">
        <v>0</v>
      </c>
      <c r="F49" s="159">
        <v>2</v>
      </c>
      <c r="G49" s="123"/>
      <c r="H49" s="152">
        <f>G49</f>
        <v>0</v>
      </c>
      <c r="I49" s="123"/>
      <c r="J49" s="152">
        <f>I49</f>
        <v>0</v>
      </c>
      <c r="K49" s="123"/>
      <c r="L49" s="152">
        <f>K49</f>
        <v>0</v>
      </c>
      <c r="M49" s="123"/>
      <c r="N49" s="152">
        <f>M49</f>
        <v>0</v>
      </c>
      <c r="O49" s="123"/>
      <c r="P49" s="152">
        <f>O49</f>
        <v>0</v>
      </c>
      <c r="Q49" s="123"/>
      <c r="R49" s="152">
        <f>Q49</f>
        <v>0</v>
      </c>
      <c r="S49" s="123"/>
      <c r="T49" s="152">
        <f>S49</f>
        <v>0</v>
      </c>
      <c r="U49" s="123"/>
      <c r="V49" s="152">
        <f>U49</f>
        <v>0</v>
      </c>
      <c r="W49" s="123"/>
      <c r="X49" s="152">
        <f>W49</f>
        <v>0</v>
      </c>
      <c r="Y49" s="123"/>
      <c r="Z49" s="152">
        <f>Y49</f>
        <v>0</v>
      </c>
      <c r="AA49" s="123"/>
      <c r="AB49" s="152">
        <f>AA49</f>
        <v>0</v>
      </c>
      <c r="AC49" s="123"/>
      <c r="AD49" s="152">
        <f>AC49</f>
        <v>0</v>
      </c>
      <c r="AE49" s="125" t="s">
        <v>377</v>
      </c>
      <c r="AF49" s="125" t="s">
        <v>378</v>
      </c>
      <c r="AG49" s="126" t="s">
        <v>379</v>
      </c>
      <c r="AH49" s="105"/>
    </row>
    <row r="50" spans="1:34" ht="15.75" customHeight="1" x14ac:dyDescent="0.25">
      <c r="A50" s="178" t="s">
        <v>380</v>
      </c>
      <c r="B50" s="162"/>
      <c r="C50" s="163"/>
      <c r="D50" s="163"/>
      <c r="E50" s="163"/>
      <c r="F50" s="163"/>
      <c r="G50" s="130"/>
      <c r="H50" s="154"/>
      <c r="I50" s="130"/>
      <c r="J50" s="154"/>
      <c r="K50" s="130"/>
      <c r="L50" s="154"/>
      <c r="M50" s="130"/>
      <c r="N50" s="154"/>
      <c r="O50" s="130"/>
      <c r="P50" s="154"/>
      <c r="Q50" s="130"/>
      <c r="R50" s="154"/>
      <c r="S50" s="130"/>
      <c r="T50" s="154"/>
      <c r="U50" s="130"/>
      <c r="V50" s="154"/>
      <c r="W50" s="130"/>
      <c r="X50" s="154"/>
      <c r="Y50" s="130"/>
      <c r="Z50" s="154"/>
      <c r="AA50" s="130"/>
      <c r="AB50" s="154"/>
      <c r="AC50" s="130"/>
      <c r="AD50" s="154"/>
      <c r="AE50" s="131"/>
      <c r="AF50" s="131"/>
      <c r="AG50" s="132"/>
      <c r="AH50" s="105"/>
    </row>
    <row r="51" spans="1:34" ht="90" customHeight="1" x14ac:dyDescent="0.25">
      <c r="A51" s="176" t="s">
        <v>381</v>
      </c>
      <c r="B51" s="158" t="s">
        <v>382</v>
      </c>
      <c r="C51" s="159">
        <v>4</v>
      </c>
      <c r="D51" s="159">
        <v>10.5</v>
      </c>
      <c r="E51" s="159">
        <v>5</v>
      </c>
      <c r="F51" s="159">
        <v>8</v>
      </c>
      <c r="G51" s="123"/>
      <c r="H51" s="152">
        <f>G51/1</f>
        <v>0</v>
      </c>
      <c r="I51" s="123"/>
      <c r="J51" s="152">
        <f>I51/1</f>
        <v>0</v>
      </c>
      <c r="K51" s="123"/>
      <c r="L51" s="152">
        <f>K51/1</f>
        <v>0</v>
      </c>
      <c r="M51" s="123"/>
      <c r="N51" s="152">
        <f>M51/1</f>
        <v>0</v>
      </c>
      <c r="O51" s="123"/>
      <c r="P51" s="152">
        <f>O51/1</f>
        <v>0</v>
      </c>
      <c r="Q51" s="123"/>
      <c r="R51" s="152">
        <f>Q51/1</f>
        <v>0</v>
      </c>
      <c r="S51" s="123"/>
      <c r="T51" s="152">
        <f>S51/1</f>
        <v>0</v>
      </c>
      <c r="U51" s="123"/>
      <c r="V51" s="152">
        <f>U51/1</f>
        <v>0</v>
      </c>
      <c r="W51" s="123"/>
      <c r="X51" s="152">
        <f>W51/1</f>
        <v>0</v>
      </c>
      <c r="Y51" s="123"/>
      <c r="Z51" s="152">
        <f>Y51/1</f>
        <v>0</v>
      </c>
      <c r="AA51" s="123"/>
      <c r="AB51" s="152">
        <f>AA51/1</f>
        <v>0</v>
      </c>
      <c r="AC51" s="123"/>
      <c r="AD51" s="152">
        <f>AC51/1</f>
        <v>0</v>
      </c>
      <c r="AE51" s="125" t="s">
        <v>383</v>
      </c>
      <c r="AF51" s="125" t="s">
        <v>384</v>
      </c>
      <c r="AG51" s="126" t="s">
        <v>385</v>
      </c>
      <c r="AH51" s="105"/>
    </row>
    <row r="52" spans="1:34" ht="60" customHeight="1" x14ac:dyDescent="0.25">
      <c r="A52" s="176" t="s">
        <v>386</v>
      </c>
      <c r="B52" s="158" t="s">
        <v>387</v>
      </c>
      <c r="C52" s="159">
        <v>3.9</v>
      </c>
      <c r="D52" s="159">
        <v>5.0999999999999996</v>
      </c>
      <c r="E52" s="159">
        <v>3.9</v>
      </c>
      <c r="F52" s="159">
        <v>4.5</v>
      </c>
      <c r="G52" s="123"/>
      <c r="H52" s="152">
        <f>G52/1</f>
        <v>0</v>
      </c>
      <c r="I52" s="123"/>
      <c r="J52" s="152">
        <f>I52/1</f>
        <v>0</v>
      </c>
      <c r="K52" s="123"/>
      <c r="L52" s="152">
        <f>K52/1</f>
        <v>0</v>
      </c>
      <c r="M52" s="123"/>
      <c r="N52" s="152">
        <f>M52/1</f>
        <v>0</v>
      </c>
      <c r="O52" s="123"/>
      <c r="P52" s="152">
        <f>O52/1</f>
        <v>0</v>
      </c>
      <c r="Q52" s="123"/>
      <c r="R52" s="152">
        <f>Q52/1</f>
        <v>0</v>
      </c>
      <c r="S52" s="123"/>
      <c r="T52" s="152">
        <f>S52/1</f>
        <v>0</v>
      </c>
      <c r="U52" s="123"/>
      <c r="V52" s="152">
        <f>U52/1</f>
        <v>0</v>
      </c>
      <c r="W52" s="123"/>
      <c r="X52" s="152">
        <f>W52/1</f>
        <v>0</v>
      </c>
      <c r="Y52" s="123"/>
      <c r="Z52" s="152">
        <f>Y52/1</f>
        <v>0</v>
      </c>
      <c r="AA52" s="123"/>
      <c r="AB52" s="152">
        <f>AA52/1</f>
        <v>0</v>
      </c>
      <c r="AC52" s="123"/>
      <c r="AD52" s="152">
        <f>AC52/1</f>
        <v>0</v>
      </c>
      <c r="AE52" s="125" t="s">
        <v>388</v>
      </c>
      <c r="AF52" s="125" t="s">
        <v>389</v>
      </c>
      <c r="AG52" s="126" t="s">
        <v>390</v>
      </c>
      <c r="AH52" s="105"/>
    </row>
    <row r="53" spans="1:34" ht="60" customHeight="1" x14ac:dyDescent="0.25">
      <c r="A53" s="176" t="s">
        <v>391</v>
      </c>
      <c r="B53" s="158" t="s">
        <v>392</v>
      </c>
      <c r="C53" s="159">
        <v>3.9</v>
      </c>
      <c r="D53" s="159">
        <v>5.0999999999999996</v>
      </c>
      <c r="E53" s="159">
        <v>4.2</v>
      </c>
      <c r="F53" s="159">
        <v>4.9000000000000004</v>
      </c>
      <c r="G53" s="123"/>
      <c r="H53" s="152">
        <f>G53/1</f>
        <v>0</v>
      </c>
      <c r="I53" s="123"/>
      <c r="J53" s="152">
        <f>I53/1</f>
        <v>0</v>
      </c>
      <c r="K53" s="123"/>
      <c r="L53" s="152">
        <f>K53/1</f>
        <v>0</v>
      </c>
      <c r="M53" s="123"/>
      <c r="N53" s="152">
        <f>M53/1</f>
        <v>0</v>
      </c>
      <c r="O53" s="123"/>
      <c r="P53" s="152">
        <f>O53/1</f>
        <v>0</v>
      </c>
      <c r="Q53" s="123"/>
      <c r="R53" s="152">
        <f>Q53/1</f>
        <v>0</v>
      </c>
      <c r="S53" s="123"/>
      <c r="T53" s="152">
        <f>S53/1</f>
        <v>0</v>
      </c>
      <c r="U53" s="123"/>
      <c r="V53" s="152">
        <f>U53/1</f>
        <v>0</v>
      </c>
      <c r="W53" s="123"/>
      <c r="X53" s="152">
        <f>W53/1</f>
        <v>0</v>
      </c>
      <c r="Y53" s="123"/>
      <c r="Z53" s="152">
        <f>Y53/1</f>
        <v>0</v>
      </c>
      <c r="AA53" s="123"/>
      <c r="AB53" s="152">
        <f>AA53/1</f>
        <v>0</v>
      </c>
      <c r="AC53" s="123"/>
      <c r="AD53" s="152">
        <f>AC53/1</f>
        <v>0</v>
      </c>
      <c r="AE53" s="125" t="s">
        <v>393</v>
      </c>
      <c r="AF53" s="125" t="s">
        <v>394</v>
      </c>
      <c r="AG53" s="126" t="s">
        <v>395</v>
      </c>
      <c r="AH53" s="105"/>
    </row>
    <row r="54" spans="1:34" ht="60" customHeight="1" x14ac:dyDescent="0.25">
      <c r="A54" s="176" t="s">
        <v>396</v>
      </c>
      <c r="B54" s="158" t="s">
        <v>397</v>
      </c>
      <c r="C54" s="159">
        <v>12</v>
      </c>
      <c r="D54" s="159">
        <v>16</v>
      </c>
      <c r="E54" s="159">
        <v>13.5</v>
      </c>
      <c r="F54" s="159">
        <v>14.5</v>
      </c>
      <c r="G54" s="123"/>
      <c r="H54" s="152">
        <f>G54/10</f>
        <v>0</v>
      </c>
      <c r="I54" s="123"/>
      <c r="J54" s="152">
        <f>I54/10</f>
        <v>0</v>
      </c>
      <c r="K54" s="123"/>
      <c r="L54" s="152">
        <f>K54/10</f>
        <v>0</v>
      </c>
      <c r="M54" s="123"/>
      <c r="N54" s="152">
        <f>M54/10</f>
        <v>0</v>
      </c>
      <c r="O54" s="123"/>
      <c r="P54" s="152">
        <f>O54/10</f>
        <v>0</v>
      </c>
      <c r="Q54" s="123"/>
      <c r="R54" s="152">
        <f>Q54/10</f>
        <v>0</v>
      </c>
      <c r="S54" s="123"/>
      <c r="T54" s="152">
        <f>S54/10</f>
        <v>0</v>
      </c>
      <c r="U54" s="123"/>
      <c r="V54" s="152">
        <f>U54/10</f>
        <v>0</v>
      </c>
      <c r="W54" s="123"/>
      <c r="X54" s="152">
        <f>W54/10</f>
        <v>0</v>
      </c>
      <c r="Y54" s="123"/>
      <c r="Z54" s="152">
        <f>Y54/10</f>
        <v>0</v>
      </c>
      <c r="AA54" s="123"/>
      <c r="AB54" s="152">
        <f>AA54/10</f>
        <v>0</v>
      </c>
      <c r="AC54" s="123"/>
      <c r="AD54" s="152">
        <f>AC54/10</f>
        <v>0</v>
      </c>
      <c r="AE54" s="125" t="s">
        <v>398</v>
      </c>
      <c r="AF54" s="125" t="s">
        <v>399</v>
      </c>
      <c r="AG54" s="126" t="s">
        <v>400</v>
      </c>
      <c r="AH54" s="105"/>
    </row>
    <row r="55" spans="1:34" ht="60" customHeight="1" x14ac:dyDescent="0.25">
      <c r="A55" s="176" t="s">
        <v>401</v>
      </c>
      <c r="B55" s="158" t="s">
        <v>402</v>
      </c>
      <c r="C55" s="159">
        <v>12</v>
      </c>
      <c r="D55" s="159">
        <v>16</v>
      </c>
      <c r="E55" s="159">
        <v>14</v>
      </c>
      <c r="F55" s="159">
        <v>15</v>
      </c>
      <c r="G55" s="123"/>
      <c r="H55" s="152">
        <f>G55/10</f>
        <v>0</v>
      </c>
      <c r="I55" s="123"/>
      <c r="J55" s="152">
        <f>I55/10</f>
        <v>0</v>
      </c>
      <c r="K55" s="123"/>
      <c r="L55" s="152">
        <f>K55/10</f>
        <v>0</v>
      </c>
      <c r="M55" s="123"/>
      <c r="N55" s="152">
        <f>M55/10</f>
        <v>0</v>
      </c>
      <c r="O55" s="123"/>
      <c r="P55" s="152">
        <f>O55/10</f>
        <v>0</v>
      </c>
      <c r="Q55" s="123"/>
      <c r="R55" s="152">
        <f>Q55/10</f>
        <v>0</v>
      </c>
      <c r="S55" s="123"/>
      <c r="T55" s="152">
        <f>S55/10</f>
        <v>0</v>
      </c>
      <c r="U55" s="123"/>
      <c r="V55" s="152">
        <f>U55/10</f>
        <v>0</v>
      </c>
      <c r="W55" s="123"/>
      <c r="X55" s="152">
        <f>W55/10</f>
        <v>0</v>
      </c>
      <c r="Y55" s="123"/>
      <c r="Z55" s="152">
        <f>Y55/10</f>
        <v>0</v>
      </c>
      <c r="AA55" s="123"/>
      <c r="AB55" s="152">
        <f>AA55/10</f>
        <v>0</v>
      </c>
      <c r="AC55" s="123"/>
      <c r="AD55" s="152">
        <f>AC55/10</f>
        <v>0</v>
      </c>
      <c r="AE55" s="125" t="s">
        <v>403</v>
      </c>
      <c r="AF55" s="125" t="s">
        <v>404</v>
      </c>
      <c r="AG55" s="126" t="s">
        <v>405</v>
      </c>
      <c r="AH55" s="105"/>
    </row>
    <row r="56" spans="1:34" ht="75" customHeight="1" x14ac:dyDescent="0.25">
      <c r="A56" s="176" t="s">
        <v>406</v>
      </c>
      <c r="B56" s="158" t="s">
        <v>407</v>
      </c>
      <c r="C56" s="159">
        <v>36</v>
      </c>
      <c r="D56" s="159">
        <v>48.2</v>
      </c>
      <c r="E56" s="159">
        <v>37</v>
      </c>
      <c r="F56" s="159">
        <v>44</v>
      </c>
      <c r="G56" s="123"/>
      <c r="H56" s="152">
        <f>G56/0.01</f>
        <v>0</v>
      </c>
      <c r="I56" s="123"/>
      <c r="J56" s="152">
        <f>I56/0.01</f>
        <v>0</v>
      </c>
      <c r="K56" s="123"/>
      <c r="L56" s="152">
        <f>K56/0.01</f>
        <v>0</v>
      </c>
      <c r="M56" s="123"/>
      <c r="N56" s="152">
        <f>M56/0.01</f>
        <v>0</v>
      </c>
      <c r="O56" s="123"/>
      <c r="P56" s="152">
        <f>O56/0.01</f>
        <v>0</v>
      </c>
      <c r="Q56" s="123"/>
      <c r="R56" s="152">
        <f>Q56/0.01</f>
        <v>0</v>
      </c>
      <c r="S56" s="123"/>
      <c r="T56" s="152">
        <f>S56/0.01</f>
        <v>0</v>
      </c>
      <c r="U56" s="123"/>
      <c r="V56" s="152">
        <f>U56/0.01</f>
        <v>0</v>
      </c>
      <c r="W56" s="123"/>
      <c r="X56" s="152">
        <f>W56/0.01</f>
        <v>0</v>
      </c>
      <c r="Y56" s="123"/>
      <c r="Z56" s="152">
        <f>Y56/0.01</f>
        <v>0</v>
      </c>
      <c r="AA56" s="123"/>
      <c r="AB56" s="152">
        <f>AA56/0.01</f>
        <v>0</v>
      </c>
      <c r="AC56" s="123"/>
      <c r="AD56" s="152">
        <f>AC56/0.01</f>
        <v>0</v>
      </c>
      <c r="AE56" s="125" t="s">
        <v>408</v>
      </c>
      <c r="AF56" s="125" t="s">
        <v>409</v>
      </c>
      <c r="AG56" s="126" t="s">
        <v>410</v>
      </c>
      <c r="AH56" s="105"/>
    </row>
    <row r="57" spans="1:34" ht="75" customHeight="1" x14ac:dyDescent="0.25">
      <c r="A57" s="176" t="s">
        <v>411</v>
      </c>
      <c r="B57" s="158" t="s">
        <v>412</v>
      </c>
      <c r="C57" s="159">
        <v>36</v>
      </c>
      <c r="D57" s="159">
        <v>48.2</v>
      </c>
      <c r="E57" s="159">
        <v>40</v>
      </c>
      <c r="F57" s="159">
        <v>48</v>
      </c>
      <c r="G57" s="123"/>
      <c r="H57" s="152">
        <f>G57/0.01</f>
        <v>0</v>
      </c>
      <c r="I57" s="123"/>
      <c r="J57" s="152">
        <f>I57/0.01</f>
        <v>0</v>
      </c>
      <c r="K57" s="123"/>
      <c r="L57" s="152">
        <f>K57/0.01</f>
        <v>0</v>
      </c>
      <c r="M57" s="123"/>
      <c r="N57" s="152">
        <f>M57/0.01</f>
        <v>0</v>
      </c>
      <c r="O57" s="123"/>
      <c r="P57" s="152">
        <f>O57/0.01</f>
        <v>0</v>
      </c>
      <c r="Q57" s="123"/>
      <c r="R57" s="152">
        <f>Q57/0.01</f>
        <v>0</v>
      </c>
      <c r="S57" s="123"/>
      <c r="T57" s="152">
        <f>S57/0.01</f>
        <v>0</v>
      </c>
      <c r="U57" s="123"/>
      <c r="V57" s="152">
        <f>U57/0.01</f>
        <v>0</v>
      </c>
      <c r="W57" s="123"/>
      <c r="X57" s="152">
        <f>W57/0.01</f>
        <v>0</v>
      </c>
      <c r="Y57" s="123"/>
      <c r="Z57" s="152">
        <f>Y57/0.01</f>
        <v>0</v>
      </c>
      <c r="AA57" s="123"/>
      <c r="AB57" s="152">
        <f>AA57/0.01</f>
        <v>0</v>
      </c>
      <c r="AC57" s="123"/>
      <c r="AD57" s="152">
        <f>AC57/0.01</f>
        <v>0</v>
      </c>
      <c r="AE57" s="125" t="s">
        <v>413</v>
      </c>
      <c r="AF57" s="125" t="s">
        <v>414</v>
      </c>
      <c r="AG57" s="126" t="s">
        <v>415</v>
      </c>
      <c r="AH57" s="105"/>
    </row>
    <row r="58" spans="1:34" ht="60" customHeight="1" x14ac:dyDescent="0.25">
      <c r="A58" s="176" t="s">
        <v>416</v>
      </c>
      <c r="B58" s="158" t="s">
        <v>417</v>
      </c>
      <c r="C58" s="159">
        <v>82</v>
      </c>
      <c r="D58" s="159">
        <v>103</v>
      </c>
      <c r="E58" s="159">
        <v>85</v>
      </c>
      <c r="F58" s="159">
        <v>92</v>
      </c>
      <c r="G58" s="123"/>
      <c r="H58" s="152">
        <f>G58</f>
        <v>0</v>
      </c>
      <c r="I58" s="123"/>
      <c r="J58" s="152">
        <f>I58</f>
        <v>0</v>
      </c>
      <c r="K58" s="123"/>
      <c r="L58" s="152">
        <f>K58</f>
        <v>0</v>
      </c>
      <c r="M58" s="123"/>
      <c r="N58" s="152">
        <f>M58</f>
        <v>0</v>
      </c>
      <c r="O58" s="123"/>
      <c r="P58" s="152">
        <f>O58</f>
        <v>0</v>
      </c>
      <c r="Q58" s="123"/>
      <c r="R58" s="152">
        <f>Q58</f>
        <v>0</v>
      </c>
      <c r="S58" s="123"/>
      <c r="T58" s="152">
        <f>S58</f>
        <v>0</v>
      </c>
      <c r="U58" s="123"/>
      <c r="V58" s="152">
        <f>U58</f>
        <v>0</v>
      </c>
      <c r="W58" s="123"/>
      <c r="X58" s="152">
        <f>W58</f>
        <v>0</v>
      </c>
      <c r="Y58" s="123"/>
      <c r="Z58" s="152">
        <f>Y58</f>
        <v>0</v>
      </c>
      <c r="AA58" s="123"/>
      <c r="AB58" s="152">
        <f>AA58</f>
        <v>0</v>
      </c>
      <c r="AC58" s="123"/>
      <c r="AD58" s="152">
        <f>AC58</f>
        <v>0</v>
      </c>
      <c r="AE58" s="125" t="s">
        <v>418</v>
      </c>
      <c r="AF58" s="125" t="s">
        <v>419</v>
      </c>
      <c r="AG58" s="133" t="s">
        <v>420</v>
      </c>
      <c r="AH58" s="105"/>
    </row>
    <row r="59" spans="1:34" ht="45" customHeight="1" x14ac:dyDescent="0.25">
      <c r="A59" s="176" t="s">
        <v>421</v>
      </c>
      <c r="B59" s="158" t="s">
        <v>422</v>
      </c>
      <c r="C59" s="159">
        <v>27</v>
      </c>
      <c r="D59" s="159">
        <v>34</v>
      </c>
      <c r="E59" s="159">
        <v>27</v>
      </c>
      <c r="F59" s="159">
        <v>32</v>
      </c>
      <c r="G59" s="123"/>
      <c r="H59" s="152">
        <f>G59</f>
        <v>0</v>
      </c>
      <c r="I59" s="123"/>
      <c r="J59" s="152">
        <f>I59</f>
        <v>0</v>
      </c>
      <c r="K59" s="123"/>
      <c r="L59" s="152">
        <f>K59</f>
        <v>0</v>
      </c>
      <c r="M59" s="123"/>
      <c r="N59" s="152">
        <f>M59</f>
        <v>0</v>
      </c>
      <c r="O59" s="123"/>
      <c r="P59" s="152">
        <f>O59</f>
        <v>0</v>
      </c>
      <c r="Q59" s="123"/>
      <c r="R59" s="152">
        <f>Q59</f>
        <v>0</v>
      </c>
      <c r="S59" s="123"/>
      <c r="T59" s="152">
        <f>S59</f>
        <v>0</v>
      </c>
      <c r="U59" s="123"/>
      <c r="V59" s="152">
        <f>U59</f>
        <v>0</v>
      </c>
      <c r="W59" s="123"/>
      <c r="X59" s="152">
        <f>W59</f>
        <v>0</v>
      </c>
      <c r="Y59" s="123"/>
      <c r="Z59" s="152">
        <f>Y59</f>
        <v>0</v>
      </c>
      <c r="AA59" s="123"/>
      <c r="AB59" s="152">
        <f>AA59</f>
        <v>0</v>
      </c>
      <c r="AC59" s="123"/>
      <c r="AD59" s="152">
        <f>AC59</f>
        <v>0</v>
      </c>
      <c r="AE59" s="125" t="s">
        <v>423</v>
      </c>
      <c r="AF59" s="125" t="s">
        <v>424</v>
      </c>
      <c r="AG59" s="133" t="s">
        <v>425</v>
      </c>
      <c r="AH59" s="105"/>
    </row>
    <row r="60" spans="1:34" ht="45" customHeight="1" x14ac:dyDescent="0.25">
      <c r="A60" s="176" t="s">
        <v>426</v>
      </c>
      <c r="B60" s="158" t="s">
        <v>427</v>
      </c>
      <c r="C60" s="159">
        <v>30.9</v>
      </c>
      <c r="D60" s="159">
        <v>35.4</v>
      </c>
      <c r="E60" s="159">
        <v>32</v>
      </c>
      <c r="F60" s="159">
        <v>35</v>
      </c>
      <c r="G60" s="123"/>
      <c r="H60" s="152">
        <f>G60/10</f>
        <v>0</v>
      </c>
      <c r="I60" s="123"/>
      <c r="J60" s="152">
        <f>I60/10</f>
        <v>0</v>
      </c>
      <c r="K60" s="123"/>
      <c r="L60" s="152">
        <f>K60/10</f>
        <v>0</v>
      </c>
      <c r="M60" s="123"/>
      <c r="N60" s="152">
        <f>M60/10</f>
        <v>0</v>
      </c>
      <c r="O60" s="123"/>
      <c r="P60" s="152">
        <f>O60/10</f>
        <v>0</v>
      </c>
      <c r="Q60" s="123"/>
      <c r="R60" s="152">
        <f>Q60/10</f>
        <v>0</v>
      </c>
      <c r="S60" s="123"/>
      <c r="T60" s="152">
        <f>S60/10</f>
        <v>0</v>
      </c>
      <c r="U60" s="123"/>
      <c r="V60" s="152">
        <f>U60/10</f>
        <v>0</v>
      </c>
      <c r="W60" s="123"/>
      <c r="X60" s="152">
        <f>W60/10</f>
        <v>0</v>
      </c>
      <c r="Y60" s="123"/>
      <c r="Z60" s="152">
        <f>Y60/10</f>
        <v>0</v>
      </c>
      <c r="AA60" s="123"/>
      <c r="AB60" s="152">
        <f>AA60/10</f>
        <v>0</v>
      </c>
      <c r="AC60" s="123"/>
      <c r="AD60" s="152">
        <f>AC60/10</f>
        <v>0</v>
      </c>
      <c r="AE60" s="125" t="s">
        <v>428</v>
      </c>
      <c r="AF60" s="125" t="s">
        <v>429</v>
      </c>
      <c r="AG60" s="133" t="s">
        <v>430</v>
      </c>
      <c r="AH60" s="105"/>
    </row>
    <row r="61" spans="1:34" ht="45" customHeight="1" x14ac:dyDescent="0.25">
      <c r="A61" s="176" t="s">
        <v>431</v>
      </c>
      <c r="B61" s="158" t="s">
        <v>432</v>
      </c>
      <c r="C61" s="159">
        <v>10.8</v>
      </c>
      <c r="D61" s="159">
        <v>14.8</v>
      </c>
      <c r="E61" s="159">
        <v>0</v>
      </c>
      <c r="F61" s="159">
        <v>13</v>
      </c>
      <c r="G61" s="123"/>
      <c r="H61" s="152">
        <f>G61</f>
        <v>0</v>
      </c>
      <c r="I61" s="123"/>
      <c r="J61" s="152">
        <f>I61</f>
        <v>0</v>
      </c>
      <c r="K61" s="123"/>
      <c r="L61" s="152">
        <f>K61</f>
        <v>0</v>
      </c>
      <c r="M61" s="123"/>
      <c r="N61" s="152">
        <f>M61</f>
        <v>0</v>
      </c>
      <c r="O61" s="123"/>
      <c r="P61" s="152">
        <f>O61</f>
        <v>0</v>
      </c>
      <c r="Q61" s="123"/>
      <c r="R61" s="152">
        <f>Q61</f>
        <v>0</v>
      </c>
      <c r="S61" s="123"/>
      <c r="T61" s="152">
        <f>S61</f>
        <v>0</v>
      </c>
      <c r="U61" s="123"/>
      <c r="V61" s="152">
        <f>U61</f>
        <v>0</v>
      </c>
      <c r="W61" s="123"/>
      <c r="X61" s="152">
        <f>W61</f>
        <v>0</v>
      </c>
      <c r="Y61" s="123"/>
      <c r="Z61" s="152">
        <f>Y61</f>
        <v>0</v>
      </c>
      <c r="AA61" s="123"/>
      <c r="AB61" s="152">
        <f>AA61</f>
        <v>0</v>
      </c>
      <c r="AC61" s="123"/>
      <c r="AD61" s="152">
        <f>AC61</f>
        <v>0</v>
      </c>
      <c r="AE61" s="125" t="s">
        <v>433</v>
      </c>
      <c r="AF61" s="134" t="s">
        <v>434</v>
      </c>
      <c r="AG61" s="133" t="s">
        <v>435</v>
      </c>
      <c r="AH61" s="105"/>
    </row>
    <row r="62" spans="1:34" ht="45" customHeight="1" x14ac:dyDescent="0.25">
      <c r="A62" s="179" t="s">
        <v>436</v>
      </c>
      <c r="B62" s="164" t="s">
        <v>437</v>
      </c>
      <c r="C62" s="159">
        <v>150</v>
      </c>
      <c r="D62" s="159">
        <v>400</v>
      </c>
      <c r="E62" s="159">
        <v>150</v>
      </c>
      <c r="F62" s="159">
        <v>450</v>
      </c>
      <c r="G62" s="123"/>
      <c r="H62" s="152">
        <f>G62/1</f>
        <v>0</v>
      </c>
      <c r="I62" s="123"/>
      <c r="J62" s="152">
        <f>I62/1</f>
        <v>0</v>
      </c>
      <c r="K62" s="123"/>
      <c r="L62" s="152">
        <f>K62/1</f>
        <v>0</v>
      </c>
      <c r="M62" s="123"/>
      <c r="N62" s="152">
        <f>M62/1</f>
        <v>0</v>
      </c>
      <c r="O62" s="123"/>
      <c r="P62" s="152">
        <f>O62/1</f>
        <v>0</v>
      </c>
      <c r="Q62" s="123"/>
      <c r="R62" s="152">
        <f>Q62/1</f>
        <v>0</v>
      </c>
      <c r="S62" s="123"/>
      <c r="T62" s="152">
        <f>S62/1</f>
        <v>0</v>
      </c>
      <c r="U62" s="123"/>
      <c r="V62" s="152">
        <f>U62/1</f>
        <v>0</v>
      </c>
      <c r="W62" s="123"/>
      <c r="X62" s="152">
        <f>W62/1</f>
        <v>0</v>
      </c>
      <c r="Y62" s="123"/>
      <c r="Z62" s="152">
        <f>Y62/1</f>
        <v>0</v>
      </c>
      <c r="AA62" s="123"/>
      <c r="AB62" s="152">
        <f>AA62/1</f>
        <v>0</v>
      </c>
      <c r="AC62" s="123"/>
      <c r="AD62" s="152">
        <f>AC62/1</f>
        <v>0</v>
      </c>
      <c r="AE62" s="134" t="s">
        <v>438</v>
      </c>
      <c r="AF62" s="125" t="s">
        <v>439</v>
      </c>
      <c r="AG62" s="126" t="s">
        <v>440</v>
      </c>
      <c r="AH62" s="135"/>
    </row>
    <row r="63" spans="1:34" ht="30" customHeight="1" x14ac:dyDescent="0.25">
      <c r="A63" s="176" t="s">
        <v>441</v>
      </c>
      <c r="B63" s="158" t="s">
        <v>442</v>
      </c>
      <c r="C63" s="159">
        <v>40</v>
      </c>
      <c r="D63" s="159">
        <v>78</v>
      </c>
      <c r="E63" s="159">
        <v>40</v>
      </c>
      <c r="F63" s="159">
        <v>60</v>
      </c>
      <c r="G63" s="123"/>
      <c r="H63" s="152">
        <f t="shared" ref="H63:H72" si="12">G63</f>
        <v>0</v>
      </c>
      <c r="I63" s="123"/>
      <c r="J63" s="152">
        <f t="shared" ref="J63:J72" si="13">I63</f>
        <v>0</v>
      </c>
      <c r="K63" s="123"/>
      <c r="L63" s="152">
        <f t="shared" ref="L63:L72" si="14">K63</f>
        <v>0</v>
      </c>
      <c r="M63" s="123"/>
      <c r="N63" s="152">
        <f t="shared" ref="N63:N72" si="15">M63</f>
        <v>0</v>
      </c>
      <c r="O63" s="123"/>
      <c r="P63" s="152">
        <f t="shared" ref="P63:P72" si="16">O63</f>
        <v>0</v>
      </c>
      <c r="Q63" s="123"/>
      <c r="R63" s="152">
        <f t="shared" ref="R63:R72" si="17">Q63</f>
        <v>0</v>
      </c>
      <c r="S63" s="123"/>
      <c r="T63" s="152">
        <f t="shared" ref="T63:T72" si="18">S63</f>
        <v>0</v>
      </c>
      <c r="U63" s="123"/>
      <c r="V63" s="152">
        <f t="shared" ref="V63:V72" si="19">U63</f>
        <v>0</v>
      </c>
      <c r="W63" s="123"/>
      <c r="X63" s="152">
        <f t="shared" ref="X63:X72" si="20">W63</f>
        <v>0</v>
      </c>
      <c r="Y63" s="123"/>
      <c r="Z63" s="152">
        <f t="shared" ref="Z63:Z72" si="21">Y63</f>
        <v>0</v>
      </c>
      <c r="AA63" s="123"/>
      <c r="AB63" s="152">
        <f t="shared" ref="AB63:AB72" si="22">AA63</f>
        <v>0</v>
      </c>
      <c r="AC63" s="123"/>
      <c r="AD63" s="152">
        <f t="shared" ref="AD63:AD72" si="23">AC63</f>
        <v>0</v>
      </c>
      <c r="AE63" s="125" t="s">
        <v>443</v>
      </c>
      <c r="AF63" s="125" t="s">
        <v>444</v>
      </c>
      <c r="AG63" s="126" t="s">
        <v>445</v>
      </c>
      <c r="AH63" s="105"/>
    </row>
    <row r="64" spans="1:34" ht="30" customHeight="1" x14ac:dyDescent="0.25">
      <c r="A64" s="176" t="s">
        <v>446</v>
      </c>
      <c r="B64" s="158" t="s">
        <v>447</v>
      </c>
      <c r="C64" s="159">
        <v>15</v>
      </c>
      <c r="D64" s="159">
        <v>50</v>
      </c>
      <c r="E64" s="159">
        <v>25</v>
      </c>
      <c r="F64" s="159">
        <v>40</v>
      </c>
      <c r="G64" s="123"/>
      <c r="H64" s="152">
        <f t="shared" si="12"/>
        <v>0</v>
      </c>
      <c r="I64" s="123"/>
      <c r="J64" s="152">
        <f t="shared" si="13"/>
        <v>0</v>
      </c>
      <c r="K64" s="123"/>
      <c r="L64" s="152">
        <f t="shared" si="14"/>
        <v>0</v>
      </c>
      <c r="M64" s="123"/>
      <c r="N64" s="152">
        <f t="shared" si="15"/>
        <v>0</v>
      </c>
      <c r="O64" s="123"/>
      <c r="P64" s="152">
        <f t="shared" si="16"/>
        <v>0</v>
      </c>
      <c r="Q64" s="123"/>
      <c r="R64" s="152">
        <f t="shared" si="17"/>
        <v>0</v>
      </c>
      <c r="S64" s="123"/>
      <c r="T64" s="152">
        <f t="shared" si="18"/>
        <v>0</v>
      </c>
      <c r="U64" s="123"/>
      <c r="V64" s="152">
        <f t="shared" si="19"/>
        <v>0</v>
      </c>
      <c r="W64" s="123"/>
      <c r="X64" s="152">
        <f t="shared" si="20"/>
        <v>0</v>
      </c>
      <c r="Y64" s="123"/>
      <c r="Z64" s="152">
        <f t="shared" si="21"/>
        <v>0</v>
      </c>
      <c r="AA64" s="123"/>
      <c r="AB64" s="152">
        <f t="shared" si="22"/>
        <v>0</v>
      </c>
      <c r="AC64" s="123"/>
      <c r="AD64" s="152">
        <f t="shared" si="23"/>
        <v>0</v>
      </c>
      <c r="AE64" s="125" t="s">
        <v>448</v>
      </c>
      <c r="AF64" s="125" t="s">
        <v>449</v>
      </c>
      <c r="AG64" s="126" t="s">
        <v>450</v>
      </c>
      <c r="AH64" s="105"/>
    </row>
    <row r="65" spans="1:34" ht="45" customHeight="1" x14ac:dyDescent="0.25">
      <c r="A65" s="176" t="s">
        <v>451</v>
      </c>
      <c r="B65" s="158" t="s">
        <v>452</v>
      </c>
      <c r="C65" s="159">
        <v>0</v>
      </c>
      <c r="D65" s="159">
        <v>13</v>
      </c>
      <c r="E65" s="159">
        <v>0</v>
      </c>
      <c r="F65" s="159">
        <v>7</v>
      </c>
      <c r="G65" s="123"/>
      <c r="H65" s="152">
        <f t="shared" si="12"/>
        <v>0</v>
      </c>
      <c r="I65" s="123"/>
      <c r="J65" s="152">
        <f t="shared" si="13"/>
        <v>0</v>
      </c>
      <c r="K65" s="123"/>
      <c r="L65" s="152">
        <f t="shared" si="14"/>
        <v>0</v>
      </c>
      <c r="M65" s="123"/>
      <c r="N65" s="152">
        <f t="shared" si="15"/>
        <v>0</v>
      </c>
      <c r="O65" s="123"/>
      <c r="P65" s="152">
        <f t="shared" si="16"/>
        <v>0</v>
      </c>
      <c r="Q65" s="123"/>
      <c r="R65" s="152">
        <f t="shared" si="17"/>
        <v>0</v>
      </c>
      <c r="S65" s="123"/>
      <c r="T65" s="152">
        <f t="shared" si="18"/>
        <v>0</v>
      </c>
      <c r="U65" s="123"/>
      <c r="V65" s="152">
        <f t="shared" si="19"/>
        <v>0</v>
      </c>
      <c r="W65" s="123"/>
      <c r="X65" s="152">
        <f t="shared" si="20"/>
        <v>0</v>
      </c>
      <c r="Y65" s="123"/>
      <c r="Z65" s="152">
        <f t="shared" si="21"/>
        <v>0</v>
      </c>
      <c r="AA65" s="123"/>
      <c r="AB65" s="152">
        <f t="shared" si="22"/>
        <v>0</v>
      </c>
      <c r="AC65" s="123"/>
      <c r="AD65" s="152">
        <f t="shared" si="23"/>
        <v>0</v>
      </c>
      <c r="AE65" s="125" t="s">
        <v>453</v>
      </c>
      <c r="AF65" s="125" t="s">
        <v>454</v>
      </c>
      <c r="AG65" s="126" t="s">
        <v>455</v>
      </c>
      <c r="AH65" s="105"/>
    </row>
    <row r="66" spans="1:34" ht="30" customHeight="1" x14ac:dyDescent="0.25">
      <c r="A66" s="176" t="s">
        <v>456</v>
      </c>
      <c r="B66" s="158" t="s">
        <v>457</v>
      </c>
      <c r="C66" s="159">
        <v>0</v>
      </c>
      <c r="D66" s="159">
        <v>5</v>
      </c>
      <c r="E66" s="159">
        <v>0</v>
      </c>
      <c r="F66" s="159">
        <v>3</v>
      </c>
      <c r="G66" s="123"/>
      <c r="H66" s="152">
        <f t="shared" si="12"/>
        <v>0</v>
      </c>
      <c r="I66" s="123"/>
      <c r="J66" s="152">
        <f t="shared" si="13"/>
        <v>0</v>
      </c>
      <c r="K66" s="123"/>
      <c r="L66" s="152">
        <f t="shared" si="14"/>
        <v>0</v>
      </c>
      <c r="M66" s="123"/>
      <c r="N66" s="152">
        <f t="shared" si="15"/>
        <v>0</v>
      </c>
      <c r="O66" s="123"/>
      <c r="P66" s="152">
        <f t="shared" si="16"/>
        <v>0</v>
      </c>
      <c r="Q66" s="123"/>
      <c r="R66" s="152">
        <f t="shared" si="17"/>
        <v>0</v>
      </c>
      <c r="S66" s="123"/>
      <c r="T66" s="152">
        <f t="shared" si="18"/>
        <v>0</v>
      </c>
      <c r="U66" s="123"/>
      <c r="V66" s="152">
        <f t="shared" si="19"/>
        <v>0</v>
      </c>
      <c r="W66" s="123"/>
      <c r="X66" s="152">
        <f t="shared" si="20"/>
        <v>0</v>
      </c>
      <c r="Y66" s="123"/>
      <c r="Z66" s="152">
        <f t="shared" si="21"/>
        <v>0</v>
      </c>
      <c r="AA66" s="123"/>
      <c r="AB66" s="152">
        <f t="shared" si="22"/>
        <v>0</v>
      </c>
      <c r="AC66" s="123"/>
      <c r="AD66" s="152">
        <f t="shared" si="23"/>
        <v>0</v>
      </c>
      <c r="AE66" s="125" t="s">
        <v>458</v>
      </c>
      <c r="AF66" s="125" t="s">
        <v>459</v>
      </c>
      <c r="AG66" s="126" t="s">
        <v>460</v>
      </c>
      <c r="AH66" s="105"/>
    </row>
    <row r="67" spans="1:34" ht="30" customHeight="1" x14ac:dyDescent="0.25">
      <c r="A67" s="176" t="s">
        <v>461</v>
      </c>
      <c r="B67" s="158" t="s">
        <v>462</v>
      </c>
      <c r="C67" s="159">
        <v>0</v>
      </c>
      <c r="D67" s="159">
        <v>5</v>
      </c>
      <c r="E67" s="159">
        <v>0</v>
      </c>
      <c r="F67" s="159">
        <v>1</v>
      </c>
      <c r="G67" s="123"/>
      <c r="H67" s="152">
        <f t="shared" si="12"/>
        <v>0</v>
      </c>
      <c r="I67" s="123"/>
      <c r="J67" s="152">
        <f t="shared" si="13"/>
        <v>0</v>
      </c>
      <c r="K67" s="123"/>
      <c r="L67" s="152">
        <f t="shared" si="14"/>
        <v>0</v>
      </c>
      <c r="M67" s="123"/>
      <c r="N67" s="152">
        <f t="shared" si="15"/>
        <v>0</v>
      </c>
      <c r="O67" s="123"/>
      <c r="P67" s="152">
        <f t="shared" si="16"/>
        <v>0</v>
      </c>
      <c r="Q67" s="123"/>
      <c r="R67" s="152">
        <f t="shared" si="17"/>
        <v>0</v>
      </c>
      <c r="S67" s="123"/>
      <c r="T67" s="152">
        <f t="shared" si="18"/>
        <v>0</v>
      </c>
      <c r="U67" s="123"/>
      <c r="V67" s="152">
        <f t="shared" si="19"/>
        <v>0</v>
      </c>
      <c r="W67" s="123"/>
      <c r="X67" s="152">
        <f t="shared" si="20"/>
        <v>0</v>
      </c>
      <c r="Y67" s="123"/>
      <c r="Z67" s="152">
        <f t="shared" si="21"/>
        <v>0</v>
      </c>
      <c r="AA67" s="123"/>
      <c r="AB67" s="152">
        <f t="shared" si="22"/>
        <v>0</v>
      </c>
      <c r="AC67" s="123"/>
      <c r="AD67" s="152">
        <f t="shared" si="23"/>
        <v>0</v>
      </c>
      <c r="AE67" s="125" t="s">
        <v>463</v>
      </c>
      <c r="AF67" s="125" t="s">
        <v>464</v>
      </c>
      <c r="AG67" s="126" t="s">
        <v>465</v>
      </c>
      <c r="AH67" s="105"/>
    </row>
    <row r="68" spans="1:34" ht="15" customHeight="1" x14ac:dyDescent="0.25">
      <c r="A68" s="176" t="s">
        <v>466</v>
      </c>
      <c r="B68" s="158" t="s">
        <v>467</v>
      </c>
      <c r="C68" s="159">
        <v>1.8</v>
      </c>
      <c r="D68" s="159">
        <v>7.8</v>
      </c>
      <c r="E68" s="159">
        <v>1.8</v>
      </c>
      <c r="F68" s="159">
        <v>7.8</v>
      </c>
      <c r="G68" s="123"/>
      <c r="H68" s="152">
        <f t="shared" si="12"/>
        <v>0</v>
      </c>
      <c r="I68" s="123"/>
      <c r="J68" s="152">
        <f t="shared" si="13"/>
        <v>0</v>
      </c>
      <c r="K68" s="123"/>
      <c r="L68" s="152">
        <f t="shared" si="14"/>
        <v>0</v>
      </c>
      <c r="M68" s="123"/>
      <c r="N68" s="152">
        <f t="shared" si="15"/>
        <v>0</v>
      </c>
      <c r="O68" s="123"/>
      <c r="P68" s="152">
        <f t="shared" si="16"/>
        <v>0</v>
      </c>
      <c r="Q68" s="123"/>
      <c r="R68" s="152">
        <f t="shared" si="17"/>
        <v>0</v>
      </c>
      <c r="S68" s="123"/>
      <c r="T68" s="152">
        <f t="shared" si="18"/>
        <v>0</v>
      </c>
      <c r="U68" s="123"/>
      <c r="V68" s="152">
        <f t="shared" si="19"/>
        <v>0</v>
      </c>
      <c r="W68" s="123"/>
      <c r="X68" s="152">
        <f t="shared" si="20"/>
        <v>0</v>
      </c>
      <c r="Y68" s="123"/>
      <c r="Z68" s="152">
        <f t="shared" si="21"/>
        <v>0</v>
      </c>
      <c r="AA68" s="123"/>
      <c r="AB68" s="152">
        <f t="shared" si="22"/>
        <v>0</v>
      </c>
      <c r="AC68" s="123"/>
      <c r="AD68" s="152">
        <f t="shared" si="23"/>
        <v>0</v>
      </c>
      <c r="AE68" s="125" t="s">
        <v>468</v>
      </c>
      <c r="AF68" s="125" t="s">
        <v>469</v>
      </c>
      <c r="AG68" s="126" t="s">
        <v>470</v>
      </c>
      <c r="AH68" s="105"/>
    </row>
    <row r="69" spans="1:34" ht="15" customHeight="1" x14ac:dyDescent="0.25">
      <c r="A69" s="176" t="s">
        <v>471</v>
      </c>
      <c r="B69" s="158" t="s">
        <v>472</v>
      </c>
      <c r="C69" s="159">
        <v>0.7</v>
      </c>
      <c r="D69" s="159">
        <v>4.5</v>
      </c>
      <c r="E69" s="159">
        <v>0.7</v>
      </c>
      <c r="F69" s="159">
        <v>4.5</v>
      </c>
      <c r="G69" s="123"/>
      <c r="H69" s="152">
        <f t="shared" si="12"/>
        <v>0</v>
      </c>
      <c r="I69" s="123"/>
      <c r="J69" s="152">
        <f t="shared" si="13"/>
        <v>0</v>
      </c>
      <c r="K69" s="123"/>
      <c r="L69" s="152">
        <f t="shared" si="14"/>
        <v>0</v>
      </c>
      <c r="M69" s="123"/>
      <c r="N69" s="152">
        <f t="shared" si="15"/>
        <v>0</v>
      </c>
      <c r="O69" s="123"/>
      <c r="P69" s="152">
        <f t="shared" si="16"/>
        <v>0</v>
      </c>
      <c r="Q69" s="123"/>
      <c r="R69" s="152">
        <f t="shared" si="17"/>
        <v>0</v>
      </c>
      <c r="S69" s="123"/>
      <c r="T69" s="152">
        <f t="shared" si="18"/>
        <v>0</v>
      </c>
      <c r="U69" s="123"/>
      <c r="V69" s="152">
        <f t="shared" si="19"/>
        <v>0</v>
      </c>
      <c r="W69" s="123"/>
      <c r="X69" s="152">
        <f t="shared" si="20"/>
        <v>0</v>
      </c>
      <c r="Y69" s="123"/>
      <c r="Z69" s="152">
        <f t="shared" si="21"/>
        <v>0</v>
      </c>
      <c r="AA69" s="123"/>
      <c r="AB69" s="152">
        <f t="shared" si="22"/>
        <v>0</v>
      </c>
      <c r="AC69" s="123"/>
      <c r="AD69" s="152">
        <f t="shared" si="23"/>
        <v>0</v>
      </c>
      <c r="AE69" s="125" t="s">
        <v>473</v>
      </c>
      <c r="AF69" s="125" t="s">
        <v>474</v>
      </c>
      <c r="AG69" s="126" t="s">
        <v>475</v>
      </c>
      <c r="AH69" s="105"/>
    </row>
    <row r="70" spans="1:34" ht="15" customHeight="1" x14ac:dyDescent="0.25">
      <c r="A70" s="176" t="s">
        <v>476</v>
      </c>
      <c r="B70" s="158" t="s">
        <v>477</v>
      </c>
      <c r="C70" s="159">
        <v>0.1</v>
      </c>
      <c r="D70" s="159">
        <v>1</v>
      </c>
      <c r="E70" s="159">
        <v>0.1</v>
      </c>
      <c r="F70" s="159">
        <v>1</v>
      </c>
      <c r="G70" s="123"/>
      <c r="H70" s="152">
        <f t="shared" si="12"/>
        <v>0</v>
      </c>
      <c r="I70" s="123"/>
      <c r="J70" s="152">
        <f t="shared" si="13"/>
        <v>0</v>
      </c>
      <c r="K70" s="123"/>
      <c r="L70" s="152">
        <f t="shared" si="14"/>
        <v>0</v>
      </c>
      <c r="M70" s="123"/>
      <c r="N70" s="152">
        <f t="shared" si="15"/>
        <v>0</v>
      </c>
      <c r="O70" s="123"/>
      <c r="P70" s="152">
        <f t="shared" si="16"/>
        <v>0</v>
      </c>
      <c r="Q70" s="123"/>
      <c r="R70" s="152">
        <f t="shared" si="17"/>
        <v>0</v>
      </c>
      <c r="S70" s="123"/>
      <c r="T70" s="152">
        <f t="shared" si="18"/>
        <v>0</v>
      </c>
      <c r="U70" s="123"/>
      <c r="V70" s="152">
        <f t="shared" si="19"/>
        <v>0</v>
      </c>
      <c r="W70" s="123"/>
      <c r="X70" s="152">
        <f t="shared" si="20"/>
        <v>0</v>
      </c>
      <c r="Y70" s="123"/>
      <c r="Z70" s="152">
        <f t="shared" si="21"/>
        <v>0</v>
      </c>
      <c r="AA70" s="123"/>
      <c r="AB70" s="152">
        <f t="shared" si="22"/>
        <v>0</v>
      </c>
      <c r="AC70" s="123"/>
      <c r="AD70" s="152">
        <f t="shared" si="23"/>
        <v>0</v>
      </c>
      <c r="AE70" s="125" t="s">
        <v>478</v>
      </c>
      <c r="AF70" s="125" t="s">
        <v>479</v>
      </c>
      <c r="AG70" s="126" t="s">
        <v>480</v>
      </c>
      <c r="AH70" s="105"/>
    </row>
    <row r="71" spans="1:34" ht="15" customHeight="1" x14ac:dyDescent="0.25">
      <c r="A71" s="176" t="s">
        <v>481</v>
      </c>
      <c r="B71" s="158" t="s">
        <v>482</v>
      </c>
      <c r="C71" s="159">
        <v>0</v>
      </c>
      <c r="D71" s="159">
        <v>0.4</v>
      </c>
      <c r="E71" s="159">
        <v>0</v>
      </c>
      <c r="F71" s="159">
        <v>0.4</v>
      </c>
      <c r="G71" s="123"/>
      <c r="H71" s="152">
        <f t="shared" si="12"/>
        <v>0</v>
      </c>
      <c r="I71" s="123"/>
      <c r="J71" s="152">
        <f t="shared" si="13"/>
        <v>0</v>
      </c>
      <c r="K71" s="123"/>
      <c r="L71" s="152">
        <f t="shared" si="14"/>
        <v>0</v>
      </c>
      <c r="M71" s="123"/>
      <c r="N71" s="152">
        <f t="shared" si="15"/>
        <v>0</v>
      </c>
      <c r="O71" s="123"/>
      <c r="P71" s="152">
        <f t="shared" si="16"/>
        <v>0</v>
      </c>
      <c r="Q71" s="123"/>
      <c r="R71" s="152">
        <f t="shared" si="17"/>
        <v>0</v>
      </c>
      <c r="S71" s="123"/>
      <c r="T71" s="152">
        <f t="shared" si="18"/>
        <v>0</v>
      </c>
      <c r="U71" s="123"/>
      <c r="V71" s="152">
        <f t="shared" si="19"/>
        <v>0</v>
      </c>
      <c r="W71" s="123"/>
      <c r="X71" s="152">
        <f t="shared" si="20"/>
        <v>0</v>
      </c>
      <c r="Y71" s="123"/>
      <c r="Z71" s="152">
        <f t="shared" si="21"/>
        <v>0</v>
      </c>
      <c r="AA71" s="123"/>
      <c r="AB71" s="152">
        <f t="shared" si="22"/>
        <v>0</v>
      </c>
      <c r="AC71" s="123"/>
      <c r="AD71" s="152">
        <f t="shared" si="23"/>
        <v>0</v>
      </c>
      <c r="AE71" s="125" t="s">
        <v>483</v>
      </c>
      <c r="AF71" s="125" t="s">
        <v>484</v>
      </c>
      <c r="AG71" s="126" t="s">
        <v>485</v>
      </c>
      <c r="AH71" s="105"/>
    </row>
    <row r="72" spans="1:34" ht="15" customHeight="1" x14ac:dyDescent="0.25">
      <c r="A72" s="176" t="s">
        <v>486</v>
      </c>
      <c r="B72" s="158" t="s">
        <v>487</v>
      </c>
      <c r="C72" s="159">
        <v>0</v>
      </c>
      <c r="D72" s="159">
        <v>0.2</v>
      </c>
      <c r="E72" s="159">
        <v>0</v>
      </c>
      <c r="F72" s="159">
        <v>0.2</v>
      </c>
      <c r="G72" s="123"/>
      <c r="H72" s="152">
        <f t="shared" si="12"/>
        <v>0</v>
      </c>
      <c r="I72" s="123"/>
      <c r="J72" s="152">
        <f t="shared" si="13"/>
        <v>0</v>
      </c>
      <c r="K72" s="123"/>
      <c r="L72" s="152">
        <f t="shared" si="14"/>
        <v>0</v>
      </c>
      <c r="M72" s="123"/>
      <c r="N72" s="152">
        <f t="shared" si="15"/>
        <v>0</v>
      </c>
      <c r="O72" s="123"/>
      <c r="P72" s="152">
        <f t="shared" si="16"/>
        <v>0</v>
      </c>
      <c r="Q72" s="123"/>
      <c r="R72" s="152">
        <f t="shared" si="17"/>
        <v>0</v>
      </c>
      <c r="S72" s="123"/>
      <c r="T72" s="152">
        <f t="shared" si="18"/>
        <v>0</v>
      </c>
      <c r="U72" s="123"/>
      <c r="V72" s="152">
        <f t="shared" si="19"/>
        <v>0</v>
      </c>
      <c r="W72" s="123"/>
      <c r="X72" s="152">
        <f t="shared" si="20"/>
        <v>0</v>
      </c>
      <c r="Y72" s="123"/>
      <c r="Z72" s="152">
        <f t="shared" si="21"/>
        <v>0</v>
      </c>
      <c r="AA72" s="123"/>
      <c r="AB72" s="152">
        <f t="shared" si="22"/>
        <v>0</v>
      </c>
      <c r="AC72" s="123"/>
      <c r="AD72" s="152">
        <f t="shared" si="23"/>
        <v>0</v>
      </c>
      <c r="AE72" s="125" t="s">
        <v>488</v>
      </c>
      <c r="AF72" s="125" t="s">
        <v>489</v>
      </c>
      <c r="AG72" s="126" t="s">
        <v>490</v>
      </c>
      <c r="AH72" s="105"/>
    </row>
    <row r="73" spans="1:34" ht="15.75" customHeight="1" x14ac:dyDescent="0.25">
      <c r="A73" s="180" t="s">
        <v>491</v>
      </c>
      <c r="B73" s="165"/>
      <c r="C73" s="166"/>
      <c r="D73" s="166"/>
      <c r="E73" s="166"/>
      <c r="F73" s="166"/>
      <c r="G73" s="130"/>
      <c r="H73" s="154"/>
      <c r="I73" s="130"/>
      <c r="J73" s="154"/>
      <c r="K73" s="130"/>
      <c r="L73" s="154"/>
      <c r="M73" s="130"/>
      <c r="N73" s="154"/>
      <c r="O73" s="130"/>
      <c r="P73" s="154"/>
      <c r="Q73" s="130"/>
      <c r="R73" s="154"/>
      <c r="S73" s="130"/>
      <c r="T73" s="154"/>
      <c r="U73" s="130"/>
      <c r="V73" s="154"/>
      <c r="W73" s="130"/>
      <c r="X73" s="154"/>
      <c r="Y73" s="130"/>
      <c r="Z73" s="154"/>
      <c r="AA73" s="130"/>
      <c r="AB73" s="154"/>
      <c r="AC73" s="130"/>
      <c r="AD73" s="154"/>
      <c r="AE73" s="131"/>
      <c r="AF73" s="131"/>
      <c r="AG73" s="132"/>
      <c r="AH73" s="105"/>
    </row>
    <row r="74" spans="1:34" ht="15" customHeight="1" x14ac:dyDescent="0.25">
      <c r="A74" s="176" t="s">
        <v>492</v>
      </c>
      <c r="B74" s="158" t="s">
        <v>493</v>
      </c>
      <c r="C74" s="159">
        <v>4</v>
      </c>
      <c r="D74" s="159">
        <v>10</v>
      </c>
      <c r="E74" s="159">
        <v>4</v>
      </c>
      <c r="F74" s="159">
        <v>10</v>
      </c>
      <c r="G74" s="123"/>
      <c r="H74" s="152">
        <f>G74/7.397</f>
        <v>0</v>
      </c>
      <c r="I74" s="123"/>
      <c r="J74" s="152">
        <f>I74/7.397</f>
        <v>0</v>
      </c>
      <c r="K74" s="123"/>
      <c r="L74" s="152">
        <f>K74/7.397</f>
        <v>0</v>
      </c>
      <c r="M74" s="123"/>
      <c r="N74" s="152">
        <f>M74/7.397</f>
        <v>0</v>
      </c>
      <c r="O74" s="123"/>
      <c r="P74" s="152">
        <f>O74/7.397</f>
        <v>0</v>
      </c>
      <c r="Q74" s="123"/>
      <c r="R74" s="152">
        <f>Q74/7.397</f>
        <v>0</v>
      </c>
      <c r="S74" s="123"/>
      <c r="T74" s="152">
        <f>S74/7.397</f>
        <v>0</v>
      </c>
      <c r="U74" s="123"/>
      <c r="V74" s="152">
        <f>U74/7.397</f>
        <v>0</v>
      </c>
      <c r="W74" s="123"/>
      <c r="X74" s="152">
        <f>W74/7.397</f>
        <v>0</v>
      </c>
      <c r="Y74" s="123"/>
      <c r="Z74" s="152">
        <f>Y74/7.397</f>
        <v>0</v>
      </c>
      <c r="AA74" s="123"/>
      <c r="AB74" s="152">
        <f>AA74/7.397</f>
        <v>0</v>
      </c>
      <c r="AC74" s="123"/>
      <c r="AD74" s="152">
        <f>AC74/7.397</f>
        <v>0</v>
      </c>
      <c r="AE74" s="125" t="s">
        <v>494</v>
      </c>
      <c r="AF74" s="125" t="s">
        <v>495</v>
      </c>
      <c r="AG74" s="126" t="s">
        <v>496</v>
      </c>
      <c r="AH74" s="105"/>
    </row>
    <row r="75" spans="1:34" ht="15" customHeight="1" x14ac:dyDescent="0.25">
      <c r="A75" s="176" t="s">
        <v>497</v>
      </c>
      <c r="B75" s="158" t="s">
        <v>498</v>
      </c>
      <c r="C75" s="159">
        <v>4</v>
      </c>
      <c r="D75" s="159">
        <v>12</v>
      </c>
      <c r="E75" s="159">
        <v>4</v>
      </c>
      <c r="F75" s="159">
        <v>12</v>
      </c>
      <c r="G75" s="123"/>
      <c r="H75" s="152">
        <f>G75/7.397</f>
        <v>0</v>
      </c>
      <c r="I75" s="123"/>
      <c r="J75" s="152">
        <f>I75/7.397</f>
        <v>0</v>
      </c>
      <c r="K75" s="123"/>
      <c r="L75" s="152">
        <f>K75/7.397</f>
        <v>0</v>
      </c>
      <c r="M75" s="123"/>
      <c r="N75" s="152">
        <f>M75/7.397</f>
        <v>0</v>
      </c>
      <c r="O75" s="123"/>
      <c r="P75" s="152">
        <f>O75/7.397</f>
        <v>0</v>
      </c>
      <c r="Q75" s="123"/>
      <c r="R75" s="152">
        <f>Q75/7.397</f>
        <v>0</v>
      </c>
      <c r="S75" s="123"/>
      <c r="T75" s="152">
        <f>S75/7.397</f>
        <v>0</v>
      </c>
      <c r="U75" s="123"/>
      <c r="V75" s="152">
        <f>U75/7.397</f>
        <v>0</v>
      </c>
      <c r="W75" s="123"/>
      <c r="X75" s="152">
        <f>W75/7.397</f>
        <v>0</v>
      </c>
      <c r="Y75" s="123"/>
      <c r="Z75" s="152">
        <f>Y75/7.397</f>
        <v>0</v>
      </c>
      <c r="AA75" s="123"/>
      <c r="AB75" s="152">
        <f>AA75/7.397</f>
        <v>0</v>
      </c>
      <c r="AC75" s="123"/>
      <c r="AD75" s="152">
        <f>AC75/7.397</f>
        <v>0</v>
      </c>
      <c r="AE75" s="125" t="s">
        <v>499</v>
      </c>
      <c r="AF75" s="125" t="s">
        <v>500</v>
      </c>
      <c r="AG75" s="126" t="s">
        <v>501</v>
      </c>
      <c r="AH75" s="105"/>
    </row>
    <row r="76" spans="1:34" ht="30.75" customHeight="1" x14ac:dyDescent="0.25">
      <c r="A76" s="181" t="s">
        <v>502</v>
      </c>
      <c r="B76" s="167" t="s">
        <v>503</v>
      </c>
      <c r="C76" s="168">
        <v>0</v>
      </c>
      <c r="D76" s="159">
        <v>20</v>
      </c>
      <c r="E76" s="168">
        <v>0</v>
      </c>
      <c r="F76" s="159">
        <v>20</v>
      </c>
      <c r="G76" s="123"/>
      <c r="H76" s="152">
        <f>G76</f>
        <v>0</v>
      </c>
      <c r="I76" s="123"/>
      <c r="J76" s="152">
        <f>I76</f>
        <v>0</v>
      </c>
      <c r="K76" s="123"/>
      <c r="L76" s="152">
        <f>K76</f>
        <v>0</v>
      </c>
      <c r="M76" s="123"/>
      <c r="N76" s="152">
        <f>M76</f>
        <v>0</v>
      </c>
      <c r="O76" s="123"/>
      <c r="P76" s="152">
        <f>O76</f>
        <v>0</v>
      </c>
      <c r="Q76" s="123"/>
      <c r="R76" s="152">
        <f>Q76</f>
        <v>0</v>
      </c>
      <c r="S76" s="123"/>
      <c r="T76" s="152">
        <f>S76</f>
        <v>0</v>
      </c>
      <c r="U76" s="123"/>
      <c r="V76" s="152">
        <f>U76</f>
        <v>0</v>
      </c>
      <c r="W76" s="123"/>
      <c r="X76" s="152">
        <f>W76</f>
        <v>0</v>
      </c>
      <c r="Y76" s="123"/>
      <c r="Z76" s="152">
        <f>Y76</f>
        <v>0</v>
      </c>
      <c r="AA76" s="123"/>
      <c r="AB76" s="152">
        <f>AA76</f>
        <v>0</v>
      </c>
      <c r="AC76" s="123"/>
      <c r="AD76" s="152">
        <f>AC76</f>
        <v>0</v>
      </c>
      <c r="AE76" s="138" t="s">
        <v>504</v>
      </c>
      <c r="AF76" s="125" t="s">
        <v>505</v>
      </c>
      <c r="AG76" s="139" t="s">
        <v>506</v>
      </c>
      <c r="AH76" s="140"/>
    </row>
    <row r="77" spans="1:34" ht="45" customHeight="1" x14ac:dyDescent="0.25">
      <c r="A77" s="176" t="s">
        <v>507</v>
      </c>
      <c r="B77" s="167" t="s">
        <v>508</v>
      </c>
      <c r="C77" s="168">
        <v>0</v>
      </c>
      <c r="D77" s="159">
        <v>3</v>
      </c>
      <c r="E77" s="168">
        <v>0</v>
      </c>
      <c r="F77" s="159">
        <v>3</v>
      </c>
      <c r="G77" s="123"/>
      <c r="H77" s="152">
        <f>G77</f>
        <v>0</v>
      </c>
      <c r="I77" s="123"/>
      <c r="J77" s="152">
        <f>I77</f>
        <v>0</v>
      </c>
      <c r="K77" s="123"/>
      <c r="L77" s="152">
        <f>K77</f>
        <v>0</v>
      </c>
      <c r="M77" s="123"/>
      <c r="N77" s="152">
        <f>M77</f>
        <v>0</v>
      </c>
      <c r="O77" s="123"/>
      <c r="P77" s="152">
        <f>O77</f>
        <v>0</v>
      </c>
      <c r="Q77" s="123"/>
      <c r="R77" s="152">
        <f>Q77</f>
        <v>0</v>
      </c>
      <c r="S77" s="123"/>
      <c r="T77" s="152">
        <f>S77</f>
        <v>0</v>
      </c>
      <c r="U77" s="123"/>
      <c r="V77" s="152">
        <f>U77</f>
        <v>0</v>
      </c>
      <c r="W77" s="123"/>
      <c r="X77" s="152">
        <f>W77</f>
        <v>0</v>
      </c>
      <c r="Y77" s="123"/>
      <c r="Z77" s="152">
        <f>Y77</f>
        <v>0</v>
      </c>
      <c r="AA77" s="123"/>
      <c r="AB77" s="152">
        <f>AA77</f>
        <v>0</v>
      </c>
      <c r="AC77" s="123"/>
      <c r="AD77" s="152">
        <f>AC77</f>
        <v>0</v>
      </c>
      <c r="AE77" s="125" t="s">
        <v>509</v>
      </c>
      <c r="AF77" s="125" t="s">
        <v>510</v>
      </c>
      <c r="AG77" s="139" t="s">
        <v>511</v>
      </c>
      <c r="AH77" s="140"/>
    </row>
    <row r="78" spans="1:34" ht="15" customHeight="1" x14ac:dyDescent="0.25">
      <c r="A78" s="176" t="s">
        <v>512</v>
      </c>
      <c r="B78" s="158" t="s">
        <v>513</v>
      </c>
      <c r="C78" s="159">
        <v>110</v>
      </c>
      <c r="D78" s="159">
        <v>162</v>
      </c>
      <c r="E78" s="159">
        <v>110</v>
      </c>
      <c r="F78" s="159">
        <v>162</v>
      </c>
      <c r="G78" s="123"/>
      <c r="H78" s="152">
        <f>G78/0.01</f>
        <v>0</v>
      </c>
      <c r="I78" s="123"/>
      <c r="J78" s="152">
        <f>I78/0.01</f>
        <v>0</v>
      </c>
      <c r="K78" s="123"/>
      <c r="L78" s="152">
        <f>K78/0.01</f>
        <v>0</v>
      </c>
      <c r="M78" s="123"/>
      <c r="N78" s="152">
        <f>M78/0.01</f>
        <v>0</v>
      </c>
      <c r="O78" s="123"/>
      <c r="P78" s="152">
        <f>O78/0.01</f>
        <v>0</v>
      </c>
      <c r="Q78" s="123"/>
      <c r="R78" s="152">
        <f>Q78/0.01</f>
        <v>0</v>
      </c>
      <c r="S78" s="123"/>
      <c r="T78" s="152">
        <f>S78/0.01</f>
        <v>0</v>
      </c>
      <c r="U78" s="123"/>
      <c r="V78" s="152">
        <f>U78/0.01</f>
        <v>0</v>
      </c>
      <c r="W78" s="123"/>
      <c r="X78" s="152">
        <f>W78/0.01</f>
        <v>0</v>
      </c>
      <c r="Y78" s="123"/>
      <c r="Z78" s="152">
        <f>Y78/0.01</f>
        <v>0</v>
      </c>
      <c r="AA78" s="123"/>
      <c r="AB78" s="152">
        <f>AA78/0.01</f>
        <v>0</v>
      </c>
      <c r="AC78" s="123"/>
      <c r="AD78" s="152">
        <f>AC78/0.01</f>
        <v>0</v>
      </c>
      <c r="AE78" s="125" t="s">
        <v>514</v>
      </c>
      <c r="AF78" s="125" t="s">
        <v>515</v>
      </c>
      <c r="AG78" s="126" t="s">
        <v>516</v>
      </c>
      <c r="AH78" s="105"/>
    </row>
    <row r="79" spans="1:34" ht="15" customHeight="1" x14ac:dyDescent="0.25">
      <c r="A79" s="176" t="s">
        <v>517</v>
      </c>
      <c r="B79" s="158" t="s">
        <v>518</v>
      </c>
      <c r="C79" s="159">
        <v>52</v>
      </c>
      <c r="D79" s="159">
        <v>109</v>
      </c>
      <c r="E79" s="159">
        <v>52</v>
      </c>
      <c r="F79" s="159">
        <v>109</v>
      </c>
      <c r="G79" s="123"/>
      <c r="H79" s="152">
        <f>G79/0.01</f>
        <v>0</v>
      </c>
      <c r="I79" s="123"/>
      <c r="J79" s="152">
        <f>I79/0.01</f>
        <v>0</v>
      </c>
      <c r="K79" s="123"/>
      <c r="L79" s="152">
        <f>K79/0.01</f>
        <v>0</v>
      </c>
      <c r="M79" s="123"/>
      <c r="N79" s="152">
        <f>M79/0.01</f>
        <v>0</v>
      </c>
      <c r="O79" s="123"/>
      <c r="P79" s="152">
        <f>O79/0.01</f>
        <v>0</v>
      </c>
      <c r="Q79" s="123"/>
      <c r="R79" s="152">
        <f>Q79/0.01</f>
        <v>0</v>
      </c>
      <c r="S79" s="123"/>
      <c r="T79" s="152">
        <f>S79/0.01</f>
        <v>0</v>
      </c>
      <c r="U79" s="123"/>
      <c r="V79" s="152">
        <f>U79/0.01</f>
        <v>0</v>
      </c>
      <c r="W79" s="123"/>
      <c r="X79" s="152">
        <f>W79/0.01</f>
        <v>0</v>
      </c>
      <c r="Y79" s="123"/>
      <c r="Z79" s="152">
        <f>Y79/0.01</f>
        <v>0</v>
      </c>
      <c r="AA79" s="123"/>
      <c r="AB79" s="152">
        <f>AA79/0.01</f>
        <v>0</v>
      </c>
      <c r="AC79" s="123"/>
      <c r="AD79" s="152">
        <f>AC79/0.01</f>
        <v>0</v>
      </c>
      <c r="AE79" s="125" t="s">
        <v>519</v>
      </c>
      <c r="AF79" s="125" t="s">
        <v>520</v>
      </c>
      <c r="AG79" s="126" t="s">
        <v>521</v>
      </c>
      <c r="AH79" s="105"/>
    </row>
    <row r="80" spans="1:34" ht="45" customHeight="1" x14ac:dyDescent="0.25">
      <c r="A80" s="176" t="s">
        <v>522</v>
      </c>
      <c r="B80" s="158" t="s">
        <v>523</v>
      </c>
      <c r="C80" s="159">
        <v>0.5</v>
      </c>
      <c r="D80" s="159">
        <v>2.5</v>
      </c>
      <c r="E80" s="159">
        <v>0.5</v>
      </c>
      <c r="F80" s="159">
        <v>2.5</v>
      </c>
      <c r="G80" s="123"/>
      <c r="H80" s="152">
        <f>G80/0.01</f>
        <v>0</v>
      </c>
      <c r="I80" s="123"/>
      <c r="J80" s="152">
        <f>I80/0.01</f>
        <v>0</v>
      </c>
      <c r="K80" s="123"/>
      <c r="L80" s="152">
        <f>K80/0.01</f>
        <v>0</v>
      </c>
      <c r="M80" s="123"/>
      <c r="N80" s="152">
        <f>M80/0.01</f>
        <v>0</v>
      </c>
      <c r="O80" s="123"/>
      <c r="P80" s="152">
        <f>O80/0.01</f>
        <v>0</v>
      </c>
      <c r="Q80" s="123"/>
      <c r="R80" s="152">
        <f>Q80/0.01</f>
        <v>0</v>
      </c>
      <c r="S80" s="123"/>
      <c r="T80" s="152">
        <f>S80/0.01</f>
        <v>0</v>
      </c>
      <c r="U80" s="123"/>
      <c r="V80" s="152">
        <f>U80/0.01</f>
        <v>0</v>
      </c>
      <c r="W80" s="123"/>
      <c r="X80" s="152">
        <f>W80/0.01</f>
        <v>0</v>
      </c>
      <c r="Y80" s="123"/>
      <c r="Z80" s="152">
        <f>Y80/0.01</f>
        <v>0</v>
      </c>
      <c r="AA80" s="123"/>
      <c r="AB80" s="152">
        <f>AA80/0.01</f>
        <v>0</v>
      </c>
      <c r="AC80" s="123"/>
      <c r="AD80" s="152">
        <f>AC80/0.01</f>
        <v>0</v>
      </c>
      <c r="AE80" s="125" t="s">
        <v>524</v>
      </c>
      <c r="AF80" s="125" t="s">
        <v>525</v>
      </c>
      <c r="AG80" s="126" t="s">
        <v>526</v>
      </c>
      <c r="AH80" s="105"/>
    </row>
    <row r="81" spans="1:34" ht="30" customHeight="1" x14ac:dyDescent="0.25">
      <c r="A81" s="176" t="s">
        <v>527</v>
      </c>
      <c r="B81" s="158" t="s">
        <v>528</v>
      </c>
      <c r="C81" s="159">
        <v>0.5</v>
      </c>
      <c r="D81" s="159">
        <v>1.5</v>
      </c>
      <c r="E81" s="159">
        <v>0.5</v>
      </c>
      <c r="F81" s="159">
        <v>1.5</v>
      </c>
      <c r="G81" s="123"/>
      <c r="H81" s="152">
        <f>G81/0.01</f>
        <v>0</v>
      </c>
      <c r="I81" s="123"/>
      <c r="J81" s="152">
        <f>I81/0.01</f>
        <v>0</v>
      </c>
      <c r="K81" s="123"/>
      <c r="L81" s="152">
        <f>K81/0.01</f>
        <v>0</v>
      </c>
      <c r="M81" s="123"/>
      <c r="N81" s="152">
        <f>M81/0.01</f>
        <v>0</v>
      </c>
      <c r="O81" s="123"/>
      <c r="P81" s="152">
        <f>O81/0.01</f>
        <v>0</v>
      </c>
      <c r="Q81" s="123"/>
      <c r="R81" s="152">
        <f>Q81/0.01</f>
        <v>0</v>
      </c>
      <c r="S81" s="123"/>
      <c r="T81" s="152">
        <f>S81/0.01</f>
        <v>0</v>
      </c>
      <c r="U81" s="123"/>
      <c r="V81" s="152">
        <f>U81/0.01</f>
        <v>0</v>
      </c>
      <c r="W81" s="123"/>
      <c r="X81" s="152">
        <f>W81/0.01</f>
        <v>0</v>
      </c>
      <c r="Y81" s="123"/>
      <c r="Z81" s="152">
        <f>Y81/0.01</f>
        <v>0</v>
      </c>
      <c r="AA81" s="123"/>
      <c r="AB81" s="152">
        <f>AA81/0.01</f>
        <v>0</v>
      </c>
      <c r="AC81" s="123"/>
      <c r="AD81" s="152">
        <f>AC81/0.01</f>
        <v>0</v>
      </c>
      <c r="AE81" s="125" t="s">
        <v>529</v>
      </c>
      <c r="AF81" s="125"/>
      <c r="AG81" s="126" t="s">
        <v>530</v>
      </c>
      <c r="AH81" s="105"/>
    </row>
    <row r="82" spans="1:34" ht="30" customHeight="1" x14ac:dyDescent="0.25">
      <c r="A82" s="181" t="s">
        <v>531</v>
      </c>
      <c r="B82" s="167" t="s">
        <v>532</v>
      </c>
      <c r="C82" s="168">
        <v>4.8</v>
      </c>
      <c r="D82" s="159">
        <v>5.9</v>
      </c>
      <c r="E82" s="168">
        <v>4.5</v>
      </c>
      <c r="F82" s="159">
        <v>5</v>
      </c>
      <c r="G82" s="123"/>
      <c r="H82" s="152">
        <f>G82/0.01</f>
        <v>0</v>
      </c>
      <c r="I82" s="123"/>
      <c r="J82" s="152">
        <f>I82/0.01</f>
        <v>0</v>
      </c>
      <c r="K82" s="123"/>
      <c r="L82" s="152">
        <f>K82/0.01</f>
        <v>0</v>
      </c>
      <c r="M82" s="123"/>
      <c r="N82" s="152">
        <f>M82/0.01</f>
        <v>0</v>
      </c>
      <c r="O82" s="123"/>
      <c r="P82" s="152">
        <f>O82/0.01</f>
        <v>0</v>
      </c>
      <c r="Q82" s="123"/>
      <c r="R82" s="152">
        <f>Q82/0.01</f>
        <v>0</v>
      </c>
      <c r="S82" s="123"/>
      <c r="T82" s="152">
        <f>S82/0.01</f>
        <v>0</v>
      </c>
      <c r="U82" s="123"/>
      <c r="V82" s="152">
        <f>U82/0.01</f>
        <v>0</v>
      </c>
      <c r="W82" s="123"/>
      <c r="X82" s="152">
        <f>W82/0.01</f>
        <v>0</v>
      </c>
      <c r="Y82" s="123"/>
      <c r="Z82" s="152">
        <f>Y82/0.01</f>
        <v>0</v>
      </c>
      <c r="AA82" s="123"/>
      <c r="AB82" s="152">
        <f>AA82/0.01</f>
        <v>0</v>
      </c>
      <c r="AC82" s="123"/>
      <c r="AD82" s="152">
        <f>AC82/0.01</f>
        <v>0</v>
      </c>
      <c r="AE82" s="141" t="s">
        <v>533</v>
      </c>
      <c r="AF82" s="141" t="s">
        <v>534</v>
      </c>
      <c r="AG82" s="142" t="s">
        <v>535</v>
      </c>
      <c r="AH82" s="105"/>
    </row>
    <row r="83" spans="1:34" ht="45" customHeight="1" x14ac:dyDescent="0.25">
      <c r="A83" s="181" t="s">
        <v>536</v>
      </c>
      <c r="B83" s="167" t="s">
        <v>537</v>
      </c>
      <c r="C83" s="168">
        <v>2</v>
      </c>
      <c r="D83" s="159">
        <v>25</v>
      </c>
      <c r="E83" s="168">
        <v>2</v>
      </c>
      <c r="F83" s="159">
        <v>5</v>
      </c>
      <c r="G83" s="123"/>
      <c r="H83" s="152">
        <f>G83/6.945</f>
        <v>0</v>
      </c>
      <c r="I83" s="123"/>
      <c r="J83" s="152">
        <f>I83/6.945</f>
        <v>0</v>
      </c>
      <c r="K83" s="123"/>
      <c r="L83" s="152">
        <f>K83/6.945</f>
        <v>0</v>
      </c>
      <c r="M83" s="123"/>
      <c r="N83" s="152">
        <f>M83/6.945</f>
        <v>0</v>
      </c>
      <c r="O83" s="123"/>
      <c r="P83" s="152">
        <f>O83/6.945</f>
        <v>0</v>
      </c>
      <c r="Q83" s="123"/>
      <c r="R83" s="152">
        <f>Q83/6.945</f>
        <v>0</v>
      </c>
      <c r="S83" s="123"/>
      <c r="T83" s="152">
        <f>S83/6.945</f>
        <v>0</v>
      </c>
      <c r="U83" s="123"/>
      <c r="V83" s="152">
        <f>U83/6.945</f>
        <v>0</v>
      </c>
      <c r="W83" s="123"/>
      <c r="X83" s="152">
        <f>W83/6.945</f>
        <v>0</v>
      </c>
      <c r="Y83" s="123"/>
      <c r="Z83" s="152">
        <f>Y83/6.945</f>
        <v>0</v>
      </c>
      <c r="AA83" s="123"/>
      <c r="AB83" s="152">
        <f>AA83/6.945</f>
        <v>0</v>
      </c>
      <c r="AC83" s="123"/>
      <c r="AD83" s="152">
        <f>AC83/6.945</f>
        <v>0</v>
      </c>
      <c r="AE83" s="141" t="s">
        <v>538</v>
      </c>
      <c r="AF83" s="141" t="s">
        <v>539</v>
      </c>
      <c r="AG83" s="142"/>
      <c r="AH83" s="105"/>
    </row>
    <row r="84" spans="1:34" ht="60" customHeight="1" x14ac:dyDescent="0.25">
      <c r="A84" s="182" t="s">
        <v>540</v>
      </c>
      <c r="B84" s="169" t="s">
        <v>541</v>
      </c>
      <c r="C84" s="159">
        <v>12</v>
      </c>
      <c r="D84" s="159">
        <v>45</v>
      </c>
      <c r="E84" s="159">
        <v>12</v>
      </c>
      <c r="F84" s="159">
        <v>45</v>
      </c>
      <c r="G84" s="123"/>
      <c r="H84" s="152">
        <f>G84</f>
        <v>0</v>
      </c>
      <c r="I84" s="123"/>
      <c r="J84" s="152">
        <f>I84</f>
        <v>0</v>
      </c>
      <c r="K84" s="123"/>
      <c r="L84" s="152">
        <f>K84</f>
        <v>0</v>
      </c>
      <c r="M84" s="123"/>
      <c r="N84" s="152">
        <f>M84</f>
        <v>0</v>
      </c>
      <c r="O84" s="123"/>
      <c r="P84" s="152">
        <f>O84</f>
        <v>0</v>
      </c>
      <c r="Q84" s="123"/>
      <c r="R84" s="152">
        <f>Q84</f>
        <v>0</v>
      </c>
      <c r="S84" s="123"/>
      <c r="T84" s="152">
        <f>S84</f>
        <v>0</v>
      </c>
      <c r="U84" s="123"/>
      <c r="V84" s="152">
        <f>U84</f>
        <v>0</v>
      </c>
      <c r="W84" s="123"/>
      <c r="X84" s="152">
        <f>W84</f>
        <v>0</v>
      </c>
      <c r="Y84" s="123"/>
      <c r="Z84" s="152">
        <f>Y84</f>
        <v>0</v>
      </c>
      <c r="AA84" s="123"/>
      <c r="AB84" s="152">
        <f>AA84</f>
        <v>0</v>
      </c>
      <c r="AC84" s="123"/>
      <c r="AD84" s="152">
        <f>AC84</f>
        <v>0</v>
      </c>
      <c r="AE84" s="141" t="s">
        <v>542</v>
      </c>
      <c r="AF84" s="141" t="s">
        <v>543</v>
      </c>
      <c r="AG84" s="142" t="s">
        <v>544</v>
      </c>
      <c r="AH84" s="143"/>
    </row>
    <row r="85" spans="1:34" ht="60" customHeight="1" x14ac:dyDescent="0.25">
      <c r="A85" s="182" t="s">
        <v>545</v>
      </c>
      <c r="B85" s="169" t="s">
        <v>546</v>
      </c>
      <c r="C85" s="159">
        <v>15</v>
      </c>
      <c r="D85" s="159">
        <v>50</v>
      </c>
      <c r="E85" s="159">
        <v>15</v>
      </c>
      <c r="F85" s="159">
        <v>50</v>
      </c>
      <c r="G85" s="123"/>
      <c r="H85" s="152">
        <f>G85</f>
        <v>0</v>
      </c>
      <c r="I85" s="123"/>
      <c r="J85" s="152">
        <f>I85</f>
        <v>0</v>
      </c>
      <c r="K85" s="123"/>
      <c r="L85" s="152">
        <f>K85</f>
        <v>0</v>
      </c>
      <c r="M85" s="123"/>
      <c r="N85" s="152">
        <f>M85</f>
        <v>0</v>
      </c>
      <c r="O85" s="123"/>
      <c r="P85" s="152">
        <f>O85</f>
        <v>0</v>
      </c>
      <c r="Q85" s="123"/>
      <c r="R85" s="152">
        <f>Q85</f>
        <v>0</v>
      </c>
      <c r="S85" s="123"/>
      <c r="T85" s="152">
        <f>S85</f>
        <v>0</v>
      </c>
      <c r="U85" s="123"/>
      <c r="V85" s="152">
        <f>U85</f>
        <v>0</v>
      </c>
      <c r="W85" s="123"/>
      <c r="X85" s="152">
        <f>W85</f>
        <v>0</v>
      </c>
      <c r="Y85" s="123"/>
      <c r="Z85" s="152">
        <f>Y85</f>
        <v>0</v>
      </c>
      <c r="AA85" s="123"/>
      <c r="AB85" s="152">
        <f>AA85</f>
        <v>0</v>
      </c>
      <c r="AC85" s="123"/>
      <c r="AD85" s="152">
        <f>AC85</f>
        <v>0</v>
      </c>
      <c r="AE85" s="141" t="s">
        <v>547</v>
      </c>
      <c r="AF85" s="141" t="s">
        <v>548</v>
      </c>
      <c r="AG85" s="142" t="s">
        <v>549</v>
      </c>
      <c r="AH85" s="143"/>
    </row>
    <row r="86" spans="1:34" ht="30" customHeight="1" x14ac:dyDescent="0.25">
      <c r="A86" s="176" t="s">
        <v>550</v>
      </c>
      <c r="B86" s="158" t="s">
        <v>551</v>
      </c>
      <c r="C86" s="159">
        <v>250</v>
      </c>
      <c r="D86" s="159">
        <v>390</v>
      </c>
      <c r="E86" s="159">
        <v>250</v>
      </c>
      <c r="F86" s="159">
        <v>350</v>
      </c>
      <c r="G86" s="123"/>
      <c r="H86" s="152">
        <f>G86</f>
        <v>0</v>
      </c>
      <c r="I86" s="123"/>
      <c r="J86" s="152">
        <f>I86</f>
        <v>0</v>
      </c>
      <c r="K86" s="123"/>
      <c r="L86" s="152">
        <f>K86</f>
        <v>0</v>
      </c>
      <c r="M86" s="123"/>
      <c r="N86" s="152">
        <f>M86</f>
        <v>0</v>
      </c>
      <c r="O86" s="123"/>
      <c r="P86" s="152">
        <f>O86</f>
        <v>0</v>
      </c>
      <c r="Q86" s="123"/>
      <c r="R86" s="152">
        <f>Q86</f>
        <v>0</v>
      </c>
      <c r="S86" s="123"/>
      <c r="T86" s="152">
        <f>S86</f>
        <v>0</v>
      </c>
      <c r="U86" s="123"/>
      <c r="V86" s="152">
        <f>U86</f>
        <v>0</v>
      </c>
      <c r="W86" s="123"/>
      <c r="X86" s="152">
        <f>W86</f>
        <v>0</v>
      </c>
      <c r="Y86" s="123"/>
      <c r="Z86" s="152">
        <f>Y86</f>
        <v>0</v>
      </c>
      <c r="AA86" s="123"/>
      <c r="AB86" s="152">
        <f>AA86</f>
        <v>0</v>
      </c>
      <c r="AC86" s="123"/>
      <c r="AD86" s="152">
        <f>AC86</f>
        <v>0</v>
      </c>
      <c r="AE86" s="125" t="s">
        <v>552</v>
      </c>
      <c r="AF86" s="125" t="s">
        <v>553</v>
      </c>
      <c r="AG86" s="126" t="s">
        <v>554</v>
      </c>
      <c r="AH86" s="105"/>
    </row>
    <row r="87" spans="1:34" ht="15" customHeight="1" x14ac:dyDescent="0.25">
      <c r="A87" s="176" t="s">
        <v>555</v>
      </c>
      <c r="B87" s="158" t="s">
        <v>556</v>
      </c>
      <c r="C87" s="159">
        <v>200</v>
      </c>
      <c r="D87" s="159">
        <v>360</v>
      </c>
      <c r="E87" s="159">
        <v>200</v>
      </c>
      <c r="F87" s="159">
        <v>360</v>
      </c>
      <c r="G87" s="123"/>
      <c r="H87" s="152">
        <f>G87/0.01</f>
        <v>0</v>
      </c>
      <c r="I87" s="123"/>
      <c r="J87" s="152">
        <f>I87/0.01</f>
        <v>0</v>
      </c>
      <c r="K87" s="123"/>
      <c r="L87" s="152">
        <f>K87/0.01</f>
        <v>0</v>
      </c>
      <c r="M87" s="123"/>
      <c r="N87" s="152">
        <f>M87/0.01</f>
        <v>0</v>
      </c>
      <c r="O87" s="123"/>
      <c r="P87" s="152">
        <f>O87/0.01</f>
        <v>0</v>
      </c>
      <c r="Q87" s="123"/>
      <c r="R87" s="152">
        <f>Q87/0.01</f>
        <v>0</v>
      </c>
      <c r="S87" s="123"/>
      <c r="T87" s="152">
        <f>S87/0.01</f>
        <v>0</v>
      </c>
      <c r="U87" s="123"/>
      <c r="V87" s="152">
        <f>U87/0.01</f>
        <v>0</v>
      </c>
      <c r="W87" s="123"/>
      <c r="X87" s="152">
        <f>W87/0.01</f>
        <v>0</v>
      </c>
      <c r="Y87" s="123"/>
      <c r="Z87" s="152">
        <f>Y87/0.01</f>
        <v>0</v>
      </c>
      <c r="AA87" s="123"/>
      <c r="AB87" s="152">
        <f>AA87/0.01</f>
        <v>0</v>
      </c>
      <c r="AC87" s="123"/>
      <c r="AD87" s="152">
        <f>AC87/0.01</f>
        <v>0</v>
      </c>
      <c r="AE87" s="125"/>
      <c r="AF87" s="125"/>
      <c r="AG87" s="126"/>
      <c r="AH87" s="105"/>
    </row>
    <row r="88" spans="1:34" ht="60" customHeight="1" x14ac:dyDescent="0.25">
      <c r="A88" s="176" t="s">
        <v>557</v>
      </c>
      <c r="B88" s="158" t="s">
        <v>558</v>
      </c>
      <c r="C88" s="159">
        <v>10</v>
      </c>
      <c r="D88" s="159">
        <v>235</v>
      </c>
      <c r="E88" s="159">
        <v>40</v>
      </c>
      <c r="F88" s="159">
        <v>110</v>
      </c>
      <c r="G88" s="123"/>
      <c r="H88" s="152">
        <f>G88</f>
        <v>0</v>
      </c>
      <c r="I88" s="123"/>
      <c r="J88" s="152">
        <f>I88</f>
        <v>0</v>
      </c>
      <c r="K88" s="123"/>
      <c r="L88" s="152">
        <f>K88</f>
        <v>0</v>
      </c>
      <c r="M88" s="123"/>
      <c r="N88" s="152">
        <f>M88</f>
        <v>0</v>
      </c>
      <c r="O88" s="123"/>
      <c r="P88" s="152">
        <f>O88</f>
        <v>0</v>
      </c>
      <c r="Q88" s="123"/>
      <c r="R88" s="152">
        <f>Q88</f>
        <v>0</v>
      </c>
      <c r="S88" s="123"/>
      <c r="T88" s="152">
        <f>S88</f>
        <v>0</v>
      </c>
      <c r="U88" s="123"/>
      <c r="V88" s="152">
        <f>U88</f>
        <v>0</v>
      </c>
      <c r="W88" s="123"/>
      <c r="X88" s="152">
        <f>W88</f>
        <v>0</v>
      </c>
      <c r="Y88" s="123"/>
      <c r="Z88" s="152">
        <f>Y88</f>
        <v>0</v>
      </c>
      <c r="AA88" s="123"/>
      <c r="AB88" s="152">
        <f>AA88</f>
        <v>0</v>
      </c>
      <c r="AC88" s="123"/>
      <c r="AD88" s="152">
        <f>AC88</f>
        <v>0</v>
      </c>
      <c r="AE88" s="125" t="s">
        <v>559</v>
      </c>
      <c r="AF88" s="125" t="s">
        <v>560</v>
      </c>
      <c r="AG88" s="126" t="s">
        <v>561</v>
      </c>
      <c r="AH88" s="105"/>
    </row>
    <row r="89" spans="1:34" ht="60" customHeight="1" x14ac:dyDescent="0.25">
      <c r="A89" s="176" t="s">
        <v>562</v>
      </c>
      <c r="B89" s="158" t="s">
        <v>563</v>
      </c>
      <c r="C89" s="159">
        <v>10</v>
      </c>
      <c r="D89" s="159">
        <v>235</v>
      </c>
      <c r="E89" s="159">
        <v>40</v>
      </c>
      <c r="F89" s="159">
        <v>200</v>
      </c>
      <c r="G89" s="123"/>
      <c r="H89" s="152">
        <f>G89</f>
        <v>0</v>
      </c>
      <c r="I89" s="123"/>
      <c r="J89" s="152">
        <f>I89</f>
        <v>0</v>
      </c>
      <c r="K89" s="123"/>
      <c r="L89" s="152">
        <f>K89</f>
        <v>0</v>
      </c>
      <c r="M89" s="123"/>
      <c r="N89" s="152">
        <f>M89</f>
        <v>0</v>
      </c>
      <c r="O89" s="123"/>
      <c r="P89" s="152">
        <f>O89</f>
        <v>0</v>
      </c>
      <c r="Q89" s="123"/>
      <c r="R89" s="152">
        <f>Q89</f>
        <v>0</v>
      </c>
      <c r="S89" s="123"/>
      <c r="T89" s="152">
        <f>S89</f>
        <v>0</v>
      </c>
      <c r="U89" s="123"/>
      <c r="V89" s="152">
        <f>U89</f>
        <v>0</v>
      </c>
      <c r="W89" s="123"/>
      <c r="X89" s="152">
        <f>W89</f>
        <v>0</v>
      </c>
      <c r="Y89" s="123"/>
      <c r="Z89" s="152">
        <f>Y89</f>
        <v>0</v>
      </c>
      <c r="AA89" s="123"/>
      <c r="AB89" s="152">
        <f>AA89</f>
        <v>0</v>
      </c>
      <c r="AC89" s="123"/>
      <c r="AD89" s="152">
        <f>AC89</f>
        <v>0</v>
      </c>
      <c r="AE89" s="125" t="s">
        <v>564</v>
      </c>
      <c r="AF89" s="125" t="s">
        <v>565</v>
      </c>
      <c r="AG89" s="126" t="s">
        <v>566</v>
      </c>
      <c r="AH89" s="105"/>
    </row>
    <row r="90" spans="1:34" ht="30" customHeight="1" x14ac:dyDescent="0.25">
      <c r="A90" s="176" t="s">
        <v>567</v>
      </c>
      <c r="B90" s="158" t="s">
        <v>568</v>
      </c>
      <c r="C90" s="159">
        <v>1.3</v>
      </c>
      <c r="D90" s="159">
        <v>2.2999999999999998</v>
      </c>
      <c r="E90" s="159">
        <v>2</v>
      </c>
      <c r="F90" s="159">
        <v>2.5</v>
      </c>
      <c r="G90" s="123"/>
      <c r="H90" s="152">
        <f>G90/0.411</f>
        <v>0</v>
      </c>
      <c r="I90" s="123"/>
      <c r="J90" s="152">
        <f>I90/0.411</f>
        <v>0</v>
      </c>
      <c r="K90" s="123"/>
      <c r="L90" s="152">
        <f>K90/0.411</f>
        <v>0</v>
      </c>
      <c r="M90" s="123"/>
      <c r="N90" s="152">
        <f>M90/0.411</f>
        <v>0</v>
      </c>
      <c r="O90" s="123"/>
      <c r="P90" s="152">
        <f>O90/0.411</f>
        <v>0</v>
      </c>
      <c r="Q90" s="123"/>
      <c r="R90" s="152">
        <f>Q90/0.411</f>
        <v>0</v>
      </c>
      <c r="S90" s="123"/>
      <c r="T90" s="152">
        <f>S90/0.411</f>
        <v>0</v>
      </c>
      <c r="U90" s="123"/>
      <c r="V90" s="152">
        <f>U90/0.411</f>
        <v>0</v>
      </c>
      <c r="W90" s="123"/>
      <c r="X90" s="152">
        <f>W90/0.411</f>
        <v>0</v>
      </c>
      <c r="Y90" s="123"/>
      <c r="Z90" s="152">
        <f>Y90/0.411</f>
        <v>0</v>
      </c>
      <c r="AA90" s="123"/>
      <c r="AB90" s="152">
        <f>AA90/0.411</f>
        <v>0</v>
      </c>
      <c r="AC90" s="123"/>
      <c r="AD90" s="152">
        <f>AC90/0.411</f>
        <v>0</v>
      </c>
      <c r="AE90" s="125" t="s">
        <v>569</v>
      </c>
      <c r="AF90" s="125" t="s">
        <v>570</v>
      </c>
      <c r="AG90" s="126" t="s">
        <v>571</v>
      </c>
      <c r="AH90" s="105"/>
    </row>
    <row r="91" spans="1:34" ht="15.75" customHeight="1" x14ac:dyDescent="0.25">
      <c r="A91" s="180" t="s">
        <v>572</v>
      </c>
      <c r="B91" s="162"/>
      <c r="C91" s="170"/>
      <c r="D91" s="170"/>
      <c r="E91" s="170"/>
      <c r="F91" s="170"/>
      <c r="G91" s="130"/>
      <c r="H91" s="154"/>
      <c r="I91" s="130"/>
      <c r="J91" s="154"/>
      <c r="K91" s="130"/>
      <c r="L91" s="154"/>
      <c r="M91" s="130"/>
      <c r="N91" s="154"/>
      <c r="O91" s="130"/>
      <c r="P91" s="154"/>
      <c r="Q91" s="130"/>
      <c r="R91" s="154"/>
      <c r="S91" s="130"/>
      <c r="T91" s="154"/>
      <c r="U91" s="130"/>
      <c r="V91" s="154"/>
      <c r="W91" s="130"/>
      <c r="X91" s="154"/>
      <c r="Y91" s="130"/>
      <c r="Z91" s="154"/>
      <c r="AA91" s="130"/>
      <c r="AB91" s="154"/>
      <c r="AC91" s="130"/>
      <c r="AD91" s="154"/>
      <c r="AE91" s="131"/>
      <c r="AF91" s="131"/>
      <c r="AG91" s="132"/>
      <c r="AH91" s="105"/>
    </row>
    <row r="92" spans="1:34" ht="45" customHeight="1" x14ac:dyDescent="0.25">
      <c r="A92" s="176" t="s">
        <v>573</v>
      </c>
      <c r="B92" s="158" t="s">
        <v>574</v>
      </c>
      <c r="C92" s="159">
        <v>32</v>
      </c>
      <c r="D92" s="159">
        <v>100</v>
      </c>
      <c r="E92" s="159">
        <v>70</v>
      </c>
      <c r="F92" s="159">
        <v>110</v>
      </c>
      <c r="G92" s="123"/>
      <c r="H92" s="152">
        <f>G92/2.496</f>
        <v>0</v>
      </c>
      <c r="I92" s="123"/>
      <c r="J92" s="152">
        <f>I92/2.496</f>
        <v>0</v>
      </c>
      <c r="K92" s="123"/>
      <c r="L92" s="152">
        <f>K92/2.496</f>
        <v>0</v>
      </c>
      <c r="M92" s="123"/>
      <c r="N92" s="152">
        <f>M92/2.496</f>
        <v>0</v>
      </c>
      <c r="O92" s="123"/>
      <c r="P92" s="152">
        <f>O92/2.496</f>
        <v>0</v>
      </c>
      <c r="Q92" s="123"/>
      <c r="R92" s="152">
        <f>Q92/2.496</f>
        <v>0</v>
      </c>
      <c r="S92" s="123"/>
      <c r="T92" s="152">
        <f>S92/2.496</f>
        <v>0</v>
      </c>
      <c r="U92" s="123"/>
      <c r="V92" s="152">
        <f>U92/2.496</f>
        <v>0</v>
      </c>
      <c r="W92" s="123"/>
      <c r="X92" s="152">
        <f>W92/2.496</f>
        <v>0</v>
      </c>
      <c r="Y92" s="123"/>
      <c r="Z92" s="152">
        <f>Y92/2.496</f>
        <v>0</v>
      </c>
      <c r="AA92" s="123"/>
      <c r="AB92" s="152">
        <f>AA92/2.496</f>
        <v>0</v>
      </c>
      <c r="AC92" s="123"/>
      <c r="AD92" s="152">
        <f>AC92/2.496</f>
        <v>0</v>
      </c>
      <c r="AE92" s="125" t="s">
        <v>575</v>
      </c>
      <c r="AF92" s="125" t="s">
        <v>576</v>
      </c>
      <c r="AG92" s="126"/>
      <c r="AH92" s="105"/>
    </row>
    <row r="93" spans="1:34" ht="60" customHeight="1" x14ac:dyDescent="0.25">
      <c r="A93" s="181" t="s">
        <v>577</v>
      </c>
      <c r="B93" s="167" t="s">
        <v>578</v>
      </c>
      <c r="C93" s="168">
        <v>211</v>
      </c>
      <c r="D93" s="159">
        <v>911</v>
      </c>
      <c r="E93" s="168">
        <v>800</v>
      </c>
      <c r="F93" s="159">
        <v>1500</v>
      </c>
      <c r="G93" s="123"/>
      <c r="H93" s="152">
        <f>G93/0.738</f>
        <v>0</v>
      </c>
      <c r="I93" s="123"/>
      <c r="J93" s="152">
        <f>I93/0.738</f>
        <v>0</v>
      </c>
      <c r="K93" s="123"/>
      <c r="L93" s="152">
        <f>K93/0.738</f>
        <v>0</v>
      </c>
      <c r="M93" s="123"/>
      <c r="N93" s="152">
        <f>M93/0.738</f>
        <v>0</v>
      </c>
      <c r="O93" s="123"/>
      <c r="P93" s="152">
        <f>O93/0.738</f>
        <v>0</v>
      </c>
      <c r="Q93" s="123"/>
      <c r="R93" s="152">
        <f>Q93/0.738</f>
        <v>0</v>
      </c>
      <c r="S93" s="123"/>
      <c r="T93" s="152">
        <f>S93/0.738</f>
        <v>0</v>
      </c>
      <c r="U93" s="123"/>
      <c r="V93" s="152">
        <f>U93/0.738</f>
        <v>0</v>
      </c>
      <c r="W93" s="123"/>
      <c r="X93" s="152">
        <f>W93/0.738</f>
        <v>0</v>
      </c>
      <c r="Y93" s="123"/>
      <c r="Z93" s="152">
        <f>Y93/0.738</f>
        <v>0</v>
      </c>
      <c r="AA93" s="123"/>
      <c r="AB93" s="152">
        <f>AA93/0.738</f>
        <v>0</v>
      </c>
      <c r="AC93" s="123"/>
      <c r="AD93" s="152">
        <f>AC93/0.738</f>
        <v>0</v>
      </c>
      <c r="AE93" s="125" t="s">
        <v>579</v>
      </c>
      <c r="AF93" s="125" t="s">
        <v>580</v>
      </c>
      <c r="AG93" s="126"/>
      <c r="AH93" s="105"/>
    </row>
    <row r="94" spans="1:34" ht="15" customHeight="1" x14ac:dyDescent="0.25">
      <c r="A94" s="181"/>
      <c r="B94" s="167"/>
      <c r="C94" s="168"/>
      <c r="D94" s="159"/>
      <c r="E94" s="168"/>
      <c r="F94" s="159"/>
      <c r="G94" s="123"/>
      <c r="H94" s="152"/>
      <c r="I94" s="123"/>
      <c r="J94" s="152"/>
      <c r="K94" s="123"/>
      <c r="L94" s="152"/>
      <c r="M94" s="123"/>
      <c r="N94" s="152"/>
      <c r="O94" s="123"/>
      <c r="P94" s="152"/>
      <c r="Q94" s="123"/>
      <c r="R94" s="152"/>
      <c r="S94" s="123"/>
      <c r="T94" s="152"/>
      <c r="U94" s="123"/>
      <c r="V94" s="152"/>
      <c r="W94" s="123"/>
      <c r="X94" s="152"/>
      <c r="Y94" s="123"/>
      <c r="Z94" s="152"/>
      <c r="AA94" s="123"/>
      <c r="AB94" s="152"/>
      <c r="AC94" s="123"/>
      <c r="AD94" s="152"/>
      <c r="AE94" s="125"/>
      <c r="AF94" s="125"/>
      <c r="AG94" s="126"/>
      <c r="AH94" s="105"/>
    </row>
    <row r="95" spans="1:34" ht="15.75" customHeight="1" x14ac:dyDescent="0.25">
      <c r="A95" s="181" t="s">
        <v>581</v>
      </c>
      <c r="B95" s="167" t="s">
        <v>582</v>
      </c>
      <c r="C95" s="168">
        <v>5.4</v>
      </c>
      <c r="D95" s="159" t="s">
        <v>583</v>
      </c>
      <c r="E95" s="168">
        <v>5.4</v>
      </c>
      <c r="F95" s="159" t="s">
        <v>584</v>
      </c>
      <c r="G95" s="123"/>
      <c r="H95" s="152">
        <f>G95/2.266</f>
        <v>0</v>
      </c>
      <c r="I95" s="123"/>
      <c r="J95" s="152">
        <f>I95/2.266</f>
        <v>0</v>
      </c>
      <c r="K95" s="123"/>
      <c r="L95" s="152">
        <f>K95/2.266</f>
        <v>0</v>
      </c>
      <c r="M95" s="123"/>
      <c r="N95" s="152">
        <f>M95/2.266</f>
        <v>0</v>
      </c>
      <c r="O95" s="123"/>
      <c r="P95" s="152">
        <f>O95/2.266</f>
        <v>0</v>
      </c>
      <c r="Q95" s="123"/>
      <c r="R95" s="152">
        <f>Q95/2.266</f>
        <v>0</v>
      </c>
      <c r="S95" s="123"/>
      <c r="T95" s="152">
        <f>S95/2.266</f>
        <v>0</v>
      </c>
      <c r="U95" s="123"/>
      <c r="V95" s="152">
        <f>U95/2.266</f>
        <v>0</v>
      </c>
      <c r="W95" s="123"/>
      <c r="X95" s="152">
        <f>W95/2.266</f>
        <v>0</v>
      </c>
      <c r="Y95" s="123"/>
      <c r="Z95" s="152">
        <f>Y95/2.266</f>
        <v>0</v>
      </c>
      <c r="AA95" s="123"/>
      <c r="AB95" s="152">
        <f>AA95/2.266</f>
        <v>0</v>
      </c>
      <c r="AC95" s="123"/>
      <c r="AD95" s="152">
        <f>AC95/2.266</f>
        <v>0</v>
      </c>
      <c r="AE95" s="125" t="s">
        <v>585</v>
      </c>
      <c r="AF95" s="125" t="s">
        <v>586</v>
      </c>
      <c r="AG95" s="139"/>
      <c r="AH95" s="105"/>
    </row>
    <row r="96" spans="1:34" ht="15.75" customHeight="1" x14ac:dyDescent="0.25">
      <c r="A96" s="180" t="s">
        <v>587</v>
      </c>
      <c r="B96" s="162"/>
      <c r="C96" s="170"/>
      <c r="D96" s="170"/>
      <c r="E96" s="170"/>
      <c r="F96" s="170"/>
      <c r="G96" s="130"/>
      <c r="H96" s="154"/>
      <c r="I96" s="130"/>
      <c r="J96" s="154"/>
      <c r="K96" s="130"/>
      <c r="L96" s="154"/>
      <c r="M96" s="130"/>
      <c r="N96" s="154"/>
      <c r="O96" s="130"/>
      <c r="P96" s="154"/>
      <c r="Q96" s="130"/>
      <c r="R96" s="154"/>
      <c r="S96" s="130"/>
      <c r="T96" s="154"/>
      <c r="U96" s="130"/>
      <c r="V96" s="154"/>
      <c r="W96" s="130"/>
      <c r="X96" s="154"/>
      <c r="Y96" s="130"/>
      <c r="Z96" s="154"/>
      <c r="AA96" s="130"/>
      <c r="AB96" s="154"/>
      <c r="AC96" s="130"/>
      <c r="AD96" s="154"/>
      <c r="AE96" s="131"/>
      <c r="AF96" s="131"/>
      <c r="AG96" s="144"/>
      <c r="AH96" s="105"/>
    </row>
    <row r="97" spans="1:34" ht="75" customHeight="1" x14ac:dyDescent="0.25">
      <c r="A97" s="176" t="s">
        <v>588</v>
      </c>
      <c r="B97" s="158" t="s">
        <v>589</v>
      </c>
      <c r="C97" s="171">
        <v>0.12</v>
      </c>
      <c r="D97" s="171">
        <v>0.72</v>
      </c>
      <c r="E97" s="171">
        <v>0.5</v>
      </c>
      <c r="F97" s="171">
        <v>0.72</v>
      </c>
      <c r="G97" s="145"/>
      <c r="H97" s="152">
        <f t="shared" ref="H97:H108" si="24">G97</f>
        <v>0</v>
      </c>
      <c r="I97" s="145"/>
      <c r="J97" s="152">
        <f t="shared" ref="J97:J108" si="25">I97</f>
        <v>0</v>
      </c>
      <c r="K97" s="145"/>
      <c r="L97" s="152">
        <f t="shared" ref="L97:L108" si="26">K97</f>
        <v>0</v>
      </c>
      <c r="M97" s="145"/>
      <c r="N97" s="152">
        <f t="shared" ref="N97:N108" si="27">M97</f>
        <v>0</v>
      </c>
      <c r="O97" s="145"/>
      <c r="P97" s="152">
        <f t="shared" ref="P97:P108" si="28">O97</f>
        <v>0</v>
      </c>
      <c r="Q97" s="145"/>
      <c r="R97" s="152">
        <f t="shared" ref="R97:R108" si="29">Q97</f>
        <v>0</v>
      </c>
      <c r="S97" s="145"/>
      <c r="T97" s="152">
        <f t="shared" ref="T97:T108" si="30">S97</f>
        <v>0</v>
      </c>
      <c r="U97" s="145"/>
      <c r="V97" s="152">
        <f t="shared" ref="V97:V108" si="31">U97</f>
        <v>0</v>
      </c>
      <c r="W97" s="145"/>
      <c r="X97" s="152">
        <f t="shared" ref="X97:X108" si="32">W97</f>
        <v>0</v>
      </c>
      <c r="Y97" s="145"/>
      <c r="Z97" s="152">
        <f t="shared" ref="Z97:Z108" si="33">Y97</f>
        <v>0</v>
      </c>
      <c r="AA97" s="145"/>
      <c r="AB97" s="152">
        <f t="shared" ref="AB97:AB108" si="34">AA97</f>
        <v>0</v>
      </c>
      <c r="AC97" s="145"/>
      <c r="AD97" s="152">
        <f t="shared" ref="AD97:AD108" si="35">AC97</f>
        <v>0</v>
      </c>
      <c r="AE97" s="125" t="s">
        <v>590</v>
      </c>
      <c r="AF97" s="125" t="s">
        <v>591</v>
      </c>
      <c r="AG97" s="126"/>
      <c r="AH97" s="105"/>
    </row>
    <row r="98" spans="1:34" ht="60" customHeight="1" x14ac:dyDescent="0.25">
      <c r="A98" s="176" t="s">
        <v>592</v>
      </c>
      <c r="B98" s="158" t="s">
        <v>593</v>
      </c>
      <c r="C98" s="171">
        <v>7.0000000000000007E-2</v>
      </c>
      <c r="D98" s="171">
        <v>1.43</v>
      </c>
      <c r="E98" s="171">
        <v>0.3</v>
      </c>
      <c r="F98" s="171">
        <v>1.43</v>
      </c>
      <c r="G98" s="145"/>
      <c r="H98" s="152">
        <f t="shared" si="24"/>
        <v>0</v>
      </c>
      <c r="I98" s="145"/>
      <c r="J98" s="152">
        <f t="shared" si="25"/>
        <v>0</v>
      </c>
      <c r="K98" s="145"/>
      <c r="L98" s="152">
        <f t="shared" si="26"/>
        <v>0</v>
      </c>
      <c r="M98" s="145"/>
      <c r="N98" s="152">
        <f t="shared" si="27"/>
        <v>0</v>
      </c>
      <c r="O98" s="145"/>
      <c r="P98" s="152">
        <f t="shared" si="28"/>
        <v>0</v>
      </c>
      <c r="Q98" s="145"/>
      <c r="R98" s="152">
        <f t="shared" si="29"/>
        <v>0</v>
      </c>
      <c r="S98" s="145"/>
      <c r="T98" s="152">
        <f t="shared" si="30"/>
        <v>0</v>
      </c>
      <c r="U98" s="145"/>
      <c r="V98" s="152">
        <f t="shared" si="31"/>
        <v>0</v>
      </c>
      <c r="W98" s="145"/>
      <c r="X98" s="152">
        <f t="shared" si="32"/>
        <v>0</v>
      </c>
      <c r="Y98" s="145"/>
      <c r="Z98" s="152">
        <f t="shared" si="33"/>
        <v>0</v>
      </c>
      <c r="AA98" s="145"/>
      <c r="AB98" s="152">
        <f t="shared" si="34"/>
        <v>0</v>
      </c>
      <c r="AC98" s="145"/>
      <c r="AD98" s="152">
        <f t="shared" si="35"/>
        <v>0</v>
      </c>
      <c r="AE98" s="125" t="s">
        <v>594</v>
      </c>
      <c r="AF98" s="125" t="s">
        <v>595</v>
      </c>
      <c r="AG98" s="126"/>
      <c r="AH98" s="105"/>
    </row>
    <row r="99" spans="1:34" ht="60" customHeight="1" x14ac:dyDescent="0.25">
      <c r="A99" s="176" t="s">
        <v>596</v>
      </c>
      <c r="B99" s="158" t="s">
        <v>597</v>
      </c>
      <c r="C99" s="171">
        <v>0.41</v>
      </c>
      <c r="D99" s="171">
        <v>2.5499999999999998</v>
      </c>
      <c r="E99" s="171">
        <v>2</v>
      </c>
      <c r="F99" s="171">
        <v>2.5499999999999998</v>
      </c>
      <c r="G99" s="145"/>
      <c r="H99" s="152">
        <f t="shared" si="24"/>
        <v>0</v>
      </c>
      <c r="I99" s="145"/>
      <c r="J99" s="152">
        <f t="shared" si="25"/>
        <v>0</v>
      </c>
      <c r="K99" s="145"/>
      <c r="L99" s="152">
        <f t="shared" si="26"/>
        <v>0</v>
      </c>
      <c r="M99" s="145"/>
      <c r="N99" s="152">
        <f t="shared" si="27"/>
        <v>0</v>
      </c>
      <c r="O99" s="145"/>
      <c r="P99" s="152">
        <f t="shared" si="28"/>
        <v>0</v>
      </c>
      <c r="Q99" s="145"/>
      <c r="R99" s="152">
        <f t="shared" si="29"/>
        <v>0</v>
      </c>
      <c r="S99" s="145"/>
      <c r="T99" s="152">
        <f t="shared" si="30"/>
        <v>0</v>
      </c>
      <c r="U99" s="145"/>
      <c r="V99" s="152">
        <f t="shared" si="31"/>
        <v>0</v>
      </c>
      <c r="W99" s="145"/>
      <c r="X99" s="152">
        <f t="shared" si="32"/>
        <v>0</v>
      </c>
      <c r="Y99" s="145"/>
      <c r="Z99" s="152">
        <f t="shared" si="33"/>
        <v>0</v>
      </c>
      <c r="AA99" s="145"/>
      <c r="AB99" s="152">
        <f t="shared" si="34"/>
        <v>0</v>
      </c>
      <c r="AC99" s="145"/>
      <c r="AD99" s="152">
        <f t="shared" si="35"/>
        <v>0</v>
      </c>
      <c r="AE99" s="125" t="s">
        <v>598</v>
      </c>
      <c r="AF99" s="125" t="s">
        <v>599</v>
      </c>
      <c r="AG99" s="126"/>
      <c r="AH99" s="105"/>
    </row>
    <row r="100" spans="1:34" ht="75" customHeight="1" x14ac:dyDescent="0.25">
      <c r="A100" s="176" t="s">
        <v>600</v>
      </c>
      <c r="B100" s="158" t="s">
        <v>601</v>
      </c>
      <c r="C100" s="171">
        <v>10.9</v>
      </c>
      <c r="D100" s="171">
        <v>19.399999999999999</v>
      </c>
      <c r="E100" s="171">
        <v>12</v>
      </c>
      <c r="F100" s="171">
        <v>16</v>
      </c>
      <c r="G100" s="145"/>
      <c r="H100" s="152">
        <f t="shared" si="24"/>
        <v>0</v>
      </c>
      <c r="I100" s="145"/>
      <c r="J100" s="152">
        <f t="shared" si="25"/>
        <v>0</v>
      </c>
      <c r="K100" s="145"/>
      <c r="L100" s="152">
        <f t="shared" si="26"/>
        <v>0</v>
      </c>
      <c r="M100" s="145"/>
      <c r="N100" s="152">
        <f t="shared" si="27"/>
        <v>0</v>
      </c>
      <c r="O100" s="145"/>
      <c r="P100" s="152">
        <f t="shared" si="28"/>
        <v>0</v>
      </c>
      <c r="Q100" s="145"/>
      <c r="R100" s="152">
        <f t="shared" si="29"/>
        <v>0</v>
      </c>
      <c r="S100" s="145"/>
      <c r="T100" s="152">
        <f t="shared" si="30"/>
        <v>0</v>
      </c>
      <c r="U100" s="145"/>
      <c r="V100" s="152">
        <f t="shared" si="31"/>
        <v>0</v>
      </c>
      <c r="W100" s="145"/>
      <c r="X100" s="152">
        <f t="shared" si="32"/>
        <v>0</v>
      </c>
      <c r="Y100" s="145"/>
      <c r="Z100" s="152">
        <f t="shared" si="33"/>
        <v>0</v>
      </c>
      <c r="AA100" s="145"/>
      <c r="AB100" s="152">
        <f t="shared" si="34"/>
        <v>0</v>
      </c>
      <c r="AC100" s="145"/>
      <c r="AD100" s="152">
        <f t="shared" si="35"/>
        <v>0</v>
      </c>
      <c r="AE100" s="125" t="s">
        <v>602</v>
      </c>
      <c r="AF100" s="125" t="s">
        <v>603</v>
      </c>
      <c r="AG100" s="126"/>
      <c r="AH100" s="105"/>
    </row>
    <row r="101" spans="1:34" ht="90" customHeight="1" x14ac:dyDescent="0.25">
      <c r="A101" s="176" t="s">
        <v>604</v>
      </c>
      <c r="B101" s="158" t="s">
        <v>605</v>
      </c>
      <c r="C101" s="171">
        <v>0.04</v>
      </c>
      <c r="D101" s="171">
        <v>0.27</v>
      </c>
      <c r="E101" s="171">
        <v>0.15</v>
      </c>
      <c r="F101" s="171">
        <v>0.18</v>
      </c>
      <c r="G101" s="145"/>
      <c r="H101" s="152">
        <f t="shared" si="24"/>
        <v>0</v>
      </c>
      <c r="I101" s="145"/>
      <c r="J101" s="152">
        <f t="shared" si="25"/>
        <v>0</v>
      </c>
      <c r="K101" s="145"/>
      <c r="L101" s="152">
        <f t="shared" si="26"/>
        <v>0</v>
      </c>
      <c r="M101" s="145"/>
      <c r="N101" s="152">
        <f t="shared" si="27"/>
        <v>0</v>
      </c>
      <c r="O101" s="145"/>
      <c r="P101" s="152">
        <f t="shared" si="28"/>
        <v>0</v>
      </c>
      <c r="Q101" s="145"/>
      <c r="R101" s="152">
        <f t="shared" si="29"/>
        <v>0</v>
      </c>
      <c r="S101" s="145"/>
      <c r="T101" s="152">
        <f t="shared" si="30"/>
        <v>0</v>
      </c>
      <c r="U101" s="145"/>
      <c r="V101" s="152">
        <f t="shared" si="31"/>
        <v>0</v>
      </c>
      <c r="W101" s="145"/>
      <c r="X101" s="152">
        <f t="shared" si="32"/>
        <v>0</v>
      </c>
      <c r="Y101" s="145"/>
      <c r="Z101" s="152">
        <f t="shared" si="33"/>
        <v>0</v>
      </c>
      <c r="AA101" s="145"/>
      <c r="AB101" s="152">
        <f t="shared" si="34"/>
        <v>0</v>
      </c>
      <c r="AC101" s="145"/>
      <c r="AD101" s="152">
        <f t="shared" si="35"/>
        <v>0</v>
      </c>
      <c r="AE101" s="141" t="s">
        <v>606</v>
      </c>
      <c r="AF101" s="141" t="s">
        <v>607</v>
      </c>
      <c r="AG101" s="142"/>
      <c r="AH101" s="105"/>
    </row>
    <row r="102" spans="1:34" ht="45" customHeight="1" x14ac:dyDescent="0.25">
      <c r="A102" s="176" t="s">
        <v>608</v>
      </c>
      <c r="B102" s="158" t="s">
        <v>609</v>
      </c>
      <c r="C102" s="171">
        <v>0.4</v>
      </c>
      <c r="D102" s="171">
        <v>1.27</v>
      </c>
      <c r="E102" s="171">
        <v>0.75</v>
      </c>
      <c r="F102" s="171">
        <v>0.9</v>
      </c>
      <c r="G102" s="145"/>
      <c r="H102" s="152">
        <f t="shared" si="24"/>
        <v>0</v>
      </c>
      <c r="I102" s="145"/>
      <c r="J102" s="152">
        <f t="shared" si="25"/>
        <v>0</v>
      </c>
      <c r="K102" s="145"/>
      <c r="L102" s="152">
        <f t="shared" si="26"/>
        <v>0</v>
      </c>
      <c r="M102" s="145"/>
      <c r="N102" s="152">
        <f t="shared" si="27"/>
        <v>0</v>
      </c>
      <c r="O102" s="145"/>
      <c r="P102" s="152">
        <f t="shared" si="28"/>
        <v>0</v>
      </c>
      <c r="Q102" s="145"/>
      <c r="R102" s="152">
        <f t="shared" si="29"/>
        <v>0</v>
      </c>
      <c r="S102" s="145"/>
      <c r="T102" s="152">
        <f t="shared" si="30"/>
        <v>0</v>
      </c>
      <c r="U102" s="145"/>
      <c r="V102" s="152">
        <f t="shared" si="31"/>
        <v>0</v>
      </c>
      <c r="W102" s="145"/>
      <c r="X102" s="152">
        <f t="shared" si="32"/>
        <v>0</v>
      </c>
      <c r="Y102" s="145"/>
      <c r="Z102" s="152">
        <f t="shared" si="33"/>
        <v>0</v>
      </c>
      <c r="AA102" s="145"/>
      <c r="AB102" s="152">
        <f t="shared" si="34"/>
        <v>0</v>
      </c>
      <c r="AC102" s="145"/>
      <c r="AD102" s="152">
        <f t="shared" si="35"/>
        <v>0</v>
      </c>
      <c r="AE102" s="141"/>
      <c r="AF102" s="141" t="s">
        <v>610</v>
      </c>
      <c r="AG102" s="142"/>
      <c r="AH102" s="105"/>
    </row>
    <row r="103" spans="1:34" ht="15" customHeight="1" x14ac:dyDescent="0.25">
      <c r="A103" s="176" t="s">
        <v>611</v>
      </c>
      <c r="B103" s="158" t="s">
        <v>612</v>
      </c>
      <c r="C103" s="171">
        <v>2.7</v>
      </c>
      <c r="D103" s="171">
        <v>7.4</v>
      </c>
      <c r="E103" s="171">
        <v>0.3</v>
      </c>
      <c r="F103" s="171">
        <v>0.4</v>
      </c>
      <c r="G103" s="145"/>
      <c r="H103" s="152">
        <f t="shared" si="24"/>
        <v>0</v>
      </c>
      <c r="I103" s="145"/>
      <c r="J103" s="152">
        <f t="shared" si="25"/>
        <v>0</v>
      </c>
      <c r="K103" s="145"/>
      <c r="L103" s="152">
        <f t="shared" si="26"/>
        <v>0</v>
      </c>
      <c r="M103" s="145"/>
      <c r="N103" s="152">
        <f t="shared" si="27"/>
        <v>0</v>
      </c>
      <c r="O103" s="145"/>
      <c r="P103" s="152">
        <f t="shared" si="28"/>
        <v>0</v>
      </c>
      <c r="Q103" s="145"/>
      <c r="R103" s="152">
        <f t="shared" si="29"/>
        <v>0</v>
      </c>
      <c r="S103" s="145"/>
      <c r="T103" s="152">
        <f t="shared" si="30"/>
        <v>0</v>
      </c>
      <c r="U103" s="145"/>
      <c r="V103" s="152">
        <f t="shared" si="31"/>
        <v>0</v>
      </c>
      <c r="W103" s="145"/>
      <c r="X103" s="152">
        <f t="shared" si="32"/>
        <v>0</v>
      </c>
      <c r="Y103" s="145"/>
      <c r="Z103" s="152">
        <f t="shared" si="33"/>
        <v>0</v>
      </c>
      <c r="AA103" s="145"/>
      <c r="AB103" s="152">
        <f t="shared" si="34"/>
        <v>0</v>
      </c>
      <c r="AC103" s="145"/>
      <c r="AD103" s="152">
        <f t="shared" si="35"/>
        <v>0</v>
      </c>
      <c r="AE103" s="141" t="s">
        <v>613</v>
      </c>
      <c r="AF103" s="141" t="s">
        <v>614</v>
      </c>
      <c r="AG103" s="142"/>
      <c r="AH103" s="105"/>
    </row>
    <row r="104" spans="1:34" ht="45" customHeight="1" x14ac:dyDescent="0.25">
      <c r="A104" s="176" t="s">
        <v>615</v>
      </c>
      <c r="B104" s="158" t="s">
        <v>616</v>
      </c>
      <c r="C104" s="171">
        <v>0</v>
      </c>
      <c r="D104" s="171">
        <v>0.86</v>
      </c>
      <c r="E104" s="171">
        <v>0</v>
      </c>
      <c r="F104" s="171">
        <v>0.3</v>
      </c>
      <c r="G104" s="145"/>
      <c r="H104" s="152">
        <f t="shared" si="24"/>
        <v>0</v>
      </c>
      <c r="I104" s="145"/>
      <c r="J104" s="152">
        <f t="shared" si="25"/>
        <v>0</v>
      </c>
      <c r="K104" s="145"/>
      <c r="L104" s="152">
        <f t="shared" si="26"/>
        <v>0</v>
      </c>
      <c r="M104" s="145"/>
      <c r="N104" s="152">
        <f t="shared" si="27"/>
        <v>0</v>
      </c>
      <c r="O104" s="145"/>
      <c r="P104" s="152">
        <f t="shared" si="28"/>
        <v>0</v>
      </c>
      <c r="Q104" s="145"/>
      <c r="R104" s="152">
        <f t="shared" si="29"/>
        <v>0</v>
      </c>
      <c r="S104" s="145"/>
      <c r="T104" s="152">
        <f t="shared" si="30"/>
        <v>0</v>
      </c>
      <c r="U104" s="145"/>
      <c r="V104" s="152">
        <f t="shared" si="31"/>
        <v>0</v>
      </c>
      <c r="W104" s="145"/>
      <c r="X104" s="152">
        <f t="shared" si="32"/>
        <v>0</v>
      </c>
      <c r="Y104" s="145"/>
      <c r="Z104" s="152">
        <f t="shared" si="33"/>
        <v>0</v>
      </c>
      <c r="AA104" s="145"/>
      <c r="AB104" s="152">
        <f t="shared" si="34"/>
        <v>0</v>
      </c>
      <c r="AC104" s="145"/>
      <c r="AD104" s="152">
        <f t="shared" si="35"/>
        <v>0</v>
      </c>
      <c r="AE104" s="125" t="s">
        <v>617</v>
      </c>
      <c r="AF104" s="125" t="s">
        <v>618</v>
      </c>
      <c r="AG104" s="126"/>
      <c r="AH104" s="105"/>
    </row>
    <row r="105" spans="1:34" ht="45" customHeight="1" x14ac:dyDescent="0.25">
      <c r="A105" s="176" t="s">
        <v>619</v>
      </c>
      <c r="B105" s="158" t="s">
        <v>620</v>
      </c>
      <c r="C105" s="171">
        <v>53</v>
      </c>
      <c r="D105" s="171">
        <v>394</v>
      </c>
      <c r="E105" s="171">
        <v>53</v>
      </c>
      <c r="F105" s="171">
        <v>394</v>
      </c>
      <c r="G105" s="145"/>
      <c r="H105" s="152">
        <f t="shared" si="24"/>
        <v>0</v>
      </c>
      <c r="I105" s="145"/>
      <c r="J105" s="152">
        <f t="shared" si="25"/>
        <v>0</v>
      </c>
      <c r="K105" s="145"/>
      <c r="L105" s="152">
        <f t="shared" si="26"/>
        <v>0</v>
      </c>
      <c r="M105" s="145"/>
      <c r="N105" s="152">
        <f t="shared" si="27"/>
        <v>0</v>
      </c>
      <c r="O105" s="145"/>
      <c r="P105" s="152">
        <f t="shared" si="28"/>
        <v>0</v>
      </c>
      <c r="Q105" s="145"/>
      <c r="R105" s="152">
        <f t="shared" si="29"/>
        <v>0</v>
      </c>
      <c r="S105" s="145"/>
      <c r="T105" s="152">
        <f t="shared" si="30"/>
        <v>0</v>
      </c>
      <c r="U105" s="145"/>
      <c r="V105" s="152">
        <f t="shared" si="31"/>
        <v>0</v>
      </c>
      <c r="W105" s="145"/>
      <c r="X105" s="152">
        <f t="shared" si="32"/>
        <v>0</v>
      </c>
      <c r="Y105" s="145"/>
      <c r="Z105" s="152">
        <f t="shared" si="33"/>
        <v>0</v>
      </c>
      <c r="AA105" s="145"/>
      <c r="AB105" s="152">
        <f t="shared" si="34"/>
        <v>0</v>
      </c>
      <c r="AC105" s="145"/>
      <c r="AD105" s="152">
        <f t="shared" si="35"/>
        <v>0</v>
      </c>
      <c r="AE105" s="125" t="s">
        <v>621</v>
      </c>
      <c r="AF105" s="125" t="s">
        <v>622</v>
      </c>
      <c r="AG105" s="126"/>
      <c r="AH105" s="105"/>
    </row>
    <row r="106" spans="1:34" ht="30" customHeight="1" x14ac:dyDescent="0.25">
      <c r="A106" s="176" t="s">
        <v>623</v>
      </c>
      <c r="B106" s="158" t="s">
        <v>624</v>
      </c>
      <c r="C106" s="171">
        <v>3.1</v>
      </c>
      <c r="D106" s="171">
        <v>10</v>
      </c>
      <c r="E106" s="171">
        <v>1.5</v>
      </c>
      <c r="F106" s="171">
        <v>3</v>
      </c>
      <c r="G106" s="145"/>
      <c r="H106" s="152">
        <f t="shared" si="24"/>
        <v>0</v>
      </c>
      <c r="I106" s="145"/>
      <c r="J106" s="152">
        <f t="shared" si="25"/>
        <v>0</v>
      </c>
      <c r="K106" s="145"/>
      <c r="L106" s="152">
        <f t="shared" si="26"/>
        <v>0</v>
      </c>
      <c r="M106" s="145"/>
      <c r="N106" s="152">
        <f t="shared" si="27"/>
        <v>0</v>
      </c>
      <c r="O106" s="145"/>
      <c r="P106" s="152">
        <f t="shared" si="28"/>
        <v>0</v>
      </c>
      <c r="Q106" s="145"/>
      <c r="R106" s="152">
        <f t="shared" si="29"/>
        <v>0</v>
      </c>
      <c r="S106" s="145"/>
      <c r="T106" s="152">
        <f t="shared" si="30"/>
        <v>0</v>
      </c>
      <c r="U106" s="145"/>
      <c r="V106" s="152">
        <f t="shared" si="31"/>
        <v>0</v>
      </c>
      <c r="W106" s="145"/>
      <c r="X106" s="152">
        <f t="shared" si="32"/>
        <v>0</v>
      </c>
      <c r="Y106" s="145"/>
      <c r="Z106" s="152">
        <f t="shared" si="33"/>
        <v>0</v>
      </c>
      <c r="AA106" s="145"/>
      <c r="AB106" s="152">
        <f t="shared" si="34"/>
        <v>0</v>
      </c>
      <c r="AC106" s="145"/>
      <c r="AD106" s="152">
        <f t="shared" si="35"/>
        <v>0</v>
      </c>
      <c r="AE106" s="125" t="s">
        <v>625</v>
      </c>
      <c r="AF106" s="125" t="s">
        <v>626</v>
      </c>
      <c r="AG106" s="126"/>
      <c r="AH106" s="105"/>
    </row>
    <row r="107" spans="1:34" ht="30" customHeight="1" x14ac:dyDescent="0.25">
      <c r="A107" s="176" t="s">
        <v>627</v>
      </c>
      <c r="B107" s="158" t="s">
        <v>628</v>
      </c>
      <c r="C107" s="171">
        <v>0.09</v>
      </c>
      <c r="D107" s="171">
        <v>2.4500000000000002</v>
      </c>
      <c r="E107" s="171">
        <v>0.3</v>
      </c>
      <c r="F107" s="171">
        <v>2.4500000000000002</v>
      </c>
      <c r="G107" s="145"/>
      <c r="H107" s="152">
        <f t="shared" si="24"/>
        <v>0</v>
      </c>
      <c r="I107" s="145"/>
      <c r="J107" s="152">
        <f t="shared" si="25"/>
        <v>0</v>
      </c>
      <c r="K107" s="145"/>
      <c r="L107" s="152">
        <f t="shared" si="26"/>
        <v>0</v>
      </c>
      <c r="M107" s="145"/>
      <c r="N107" s="152">
        <f t="shared" si="27"/>
        <v>0</v>
      </c>
      <c r="O107" s="145"/>
      <c r="P107" s="152">
        <f t="shared" si="28"/>
        <v>0</v>
      </c>
      <c r="Q107" s="145"/>
      <c r="R107" s="152">
        <f t="shared" si="29"/>
        <v>0</v>
      </c>
      <c r="S107" s="145"/>
      <c r="T107" s="152">
        <f t="shared" si="30"/>
        <v>0</v>
      </c>
      <c r="U107" s="145"/>
      <c r="V107" s="152">
        <f t="shared" si="31"/>
        <v>0</v>
      </c>
      <c r="W107" s="145"/>
      <c r="X107" s="152">
        <f t="shared" si="32"/>
        <v>0</v>
      </c>
      <c r="Y107" s="145"/>
      <c r="Z107" s="152">
        <f t="shared" si="33"/>
        <v>0</v>
      </c>
      <c r="AA107" s="145"/>
      <c r="AB107" s="152">
        <f t="shared" si="34"/>
        <v>0</v>
      </c>
      <c r="AC107" s="145"/>
      <c r="AD107" s="152">
        <f t="shared" si="35"/>
        <v>0</v>
      </c>
      <c r="AE107" s="125" t="s">
        <v>629</v>
      </c>
      <c r="AF107" s="125" t="s">
        <v>630</v>
      </c>
      <c r="AG107" s="126"/>
      <c r="AH107" s="105"/>
    </row>
    <row r="108" spans="1:34" ht="30.75" customHeight="1" x14ac:dyDescent="0.25">
      <c r="A108" s="176" t="s">
        <v>631</v>
      </c>
      <c r="B108" s="172" t="s">
        <v>632</v>
      </c>
      <c r="C108" s="171">
        <v>0.63</v>
      </c>
      <c r="D108" s="171" t="s">
        <v>633</v>
      </c>
      <c r="E108" s="171">
        <v>1.75</v>
      </c>
      <c r="F108" s="171" t="s">
        <v>634</v>
      </c>
      <c r="G108" s="145"/>
      <c r="H108" s="152">
        <f t="shared" si="24"/>
        <v>0</v>
      </c>
      <c r="I108" s="145"/>
      <c r="J108" s="152">
        <f t="shared" si="25"/>
        <v>0</v>
      </c>
      <c r="K108" s="145"/>
      <c r="L108" s="152">
        <f t="shared" si="26"/>
        <v>0</v>
      </c>
      <c r="M108" s="145"/>
      <c r="N108" s="152">
        <f t="shared" si="27"/>
        <v>0</v>
      </c>
      <c r="O108" s="145"/>
      <c r="P108" s="152">
        <f t="shared" si="28"/>
        <v>0</v>
      </c>
      <c r="Q108" s="145"/>
      <c r="R108" s="152">
        <f t="shared" si="29"/>
        <v>0</v>
      </c>
      <c r="S108" s="145"/>
      <c r="T108" s="152">
        <f t="shared" si="30"/>
        <v>0</v>
      </c>
      <c r="U108" s="145"/>
      <c r="V108" s="152">
        <f t="shared" si="31"/>
        <v>0</v>
      </c>
      <c r="W108" s="145"/>
      <c r="X108" s="152">
        <f t="shared" si="32"/>
        <v>0</v>
      </c>
      <c r="Y108" s="145"/>
      <c r="Z108" s="152">
        <f t="shared" si="33"/>
        <v>0</v>
      </c>
      <c r="AA108" s="145"/>
      <c r="AB108" s="152">
        <f t="shared" si="34"/>
        <v>0</v>
      </c>
      <c r="AC108" s="145"/>
      <c r="AD108" s="152">
        <f t="shared" si="35"/>
        <v>0</v>
      </c>
      <c r="AE108" s="125" t="s">
        <v>635</v>
      </c>
      <c r="AF108" s="125" t="s">
        <v>636</v>
      </c>
      <c r="AG108" s="126"/>
      <c r="AH108" s="105"/>
    </row>
    <row r="109" spans="1:34" ht="15.75" customHeight="1" x14ac:dyDescent="0.25">
      <c r="A109" s="180" t="s">
        <v>637</v>
      </c>
      <c r="B109" s="162"/>
      <c r="C109" s="170"/>
      <c r="D109" s="170"/>
      <c r="E109" s="170"/>
      <c r="F109" s="170"/>
      <c r="G109" s="130"/>
      <c r="H109" s="154"/>
      <c r="I109" s="130"/>
      <c r="J109" s="154"/>
      <c r="K109" s="130"/>
      <c r="L109" s="154"/>
      <c r="M109" s="130"/>
      <c r="N109" s="154"/>
      <c r="O109" s="130"/>
      <c r="P109" s="154"/>
      <c r="Q109" s="130"/>
      <c r="R109" s="154"/>
      <c r="S109" s="130"/>
      <c r="T109" s="154"/>
      <c r="U109" s="130"/>
      <c r="V109" s="154"/>
      <c r="W109" s="130"/>
      <c r="X109" s="154"/>
      <c r="Y109" s="130"/>
      <c r="Z109" s="154"/>
      <c r="AA109" s="130"/>
      <c r="AB109" s="154"/>
      <c r="AC109" s="130"/>
      <c r="AD109" s="154"/>
      <c r="AE109" s="131"/>
      <c r="AF109" s="131"/>
      <c r="AG109" s="132"/>
      <c r="AH109" s="105"/>
    </row>
    <row r="110" spans="1:34" ht="15" customHeight="1" x14ac:dyDescent="0.25">
      <c r="A110" s="181" t="s">
        <v>638</v>
      </c>
      <c r="B110" s="167" t="s">
        <v>639</v>
      </c>
      <c r="C110" s="168">
        <v>0</v>
      </c>
      <c r="D110" s="159">
        <v>17</v>
      </c>
      <c r="E110" s="159">
        <v>0</v>
      </c>
      <c r="F110" s="159">
        <v>17</v>
      </c>
      <c r="G110" s="123"/>
      <c r="H110" s="152">
        <f>G110/27.59</f>
        <v>0</v>
      </c>
      <c r="I110" s="123"/>
      <c r="J110" s="152">
        <f>I110/27.59</f>
        <v>0</v>
      </c>
      <c r="K110" s="123"/>
      <c r="L110" s="152">
        <f>K110/27.59</f>
        <v>0</v>
      </c>
      <c r="M110" s="123"/>
      <c r="N110" s="152">
        <f>M110/27.59</f>
        <v>0</v>
      </c>
      <c r="O110" s="123"/>
      <c r="P110" s="152">
        <f>O110/27.59</f>
        <v>0</v>
      </c>
      <c r="Q110" s="123"/>
      <c r="R110" s="152">
        <f>Q110/27.59</f>
        <v>0</v>
      </c>
      <c r="S110" s="123"/>
      <c r="T110" s="152">
        <f>S110/27.59</f>
        <v>0</v>
      </c>
      <c r="U110" s="123"/>
      <c r="V110" s="152">
        <f>U110/27.59</f>
        <v>0</v>
      </c>
      <c r="W110" s="123"/>
      <c r="X110" s="152">
        <f>W110/27.59</f>
        <v>0</v>
      </c>
      <c r="Y110" s="123"/>
      <c r="Z110" s="152">
        <f>Y110/27.59</f>
        <v>0</v>
      </c>
      <c r="AA110" s="123"/>
      <c r="AB110" s="152">
        <f>AA110/27.59</f>
        <v>0</v>
      </c>
      <c r="AC110" s="123"/>
      <c r="AD110" s="152">
        <f>AC110/27.59</f>
        <v>0</v>
      </c>
      <c r="AE110" s="125" t="s">
        <v>640</v>
      </c>
      <c r="AF110" s="125" t="s">
        <v>641</v>
      </c>
      <c r="AG110" s="126"/>
      <c r="AH110" s="105"/>
    </row>
    <row r="111" spans="1:34" ht="15" customHeight="1" x14ac:dyDescent="0.25">
      <c r="A111" s="181" t="s">
        <v>642</v>
      </c>
      <c r="B111" s="167" t="s">
        <v>643</v>
      </c>
      <c r="C111" s="168">
        <v>0.2</v>
      </c>
      <c r="D111" s="159">
        <v>28</v>
      </c>
      <c r="E111" s="168">
        <v>0.2</v>
      </c>
      <c r="F111" s="159">
        <v>28</v>
      </c>
      <c r="G111" s="123"/>
      <c r="H111" s="152">
        <f>G111/3.18</f>
        <v>0</v>
      </c>
      <c r="I111" s="123"/>
      <c r="J111" s="152">
        <f>I111/3.18</f>
        <v>0</v>
      </c>
      <c r="K111" s="123"/>
      <c r="L111" s="152">
        <f>K111/3.18</f>
        <v>0</v>
      </c>
      <c r="M111" s="123"/>
      <c r="N111" s="152">
        <f>M111/3.18</f>
        <v>0</v>
      </c>
      <c r="O111" s="123"/>
      <c r="P111" s="152">
        <f>O111/3.18</f>
        <v>0</v>
      </c>
      <c r="Q111" s="123"/>
      <c r="R111" s="152">
        <f>Q111/3.18</f>
        <v>0</v>
      </c>
      <c r="S111" s="123"/>
      <c r="T111" s="152">
        <f>S111/3.18</f>
        <v>0</v>
      </c>
      <c r="U111" s="123"/>
      <c r="V111" s="152">
        <f>U111/3.18</f>
        <v>0</v>
      </c>
      <c r="W111" s="123"/>
      <c r="X111" s="152">
        <f>W111/3.18</f>
        <v>0</v>
      </c>
      <c r="Y111" s="123"/>
      <c r="Z111" s="152">
        <f>Y111/3.18</f>
        <v>0</v>
      </c>
      <c r="AA111" s="123"/>
      <c r="AB111" s="152">
        <f>AA111/3.18</f>
        <v>0</v>
      </c>
      <c r="AC111" s="123"/>
      <c r="AD111" s="152">
        <f>AC111/3.18</f>
        <v>0</v>
      </c>
      <c r="AE111" s="125" t="s">
        <v>644</v>
      </c>
      <c r="AF111" s="125"/>
      <c r="AG111" s="126"/>
      <c r="AH111" s="105"/>
    </row>
    <row r="112" spans="1:34" ht="15" customHeight="1" x14ac:dyDescent="0.25">
      <c r="A112" s="181" t="s">
        <v>645</v>
      </c>
      <c r="B112" s="167" t="s">
        <v>646</v>
      </c>
      <c r="C112" s="168">
        <v>19</v>
      </c>
      <c r="D112" s="159">
        <v>528</v>
      </c>
      <c r="E112" s="168">
        <v>19</v>
      </c>
      <c r="F112" s="159">
        <v>528</v>
      </c>
      <c r="G112" s="123"/>
      <c r="H112" s="152">
        <f>G112/3.671</f>
        <v>0</v>
      </c>
      <c r="I112" s="123"/>
      <c r="J112" s="152">
        <f>I112/3.671</f>
        <v>0</v>
      </c>
      <c r="K112" s="123"/>
      <c r="L112" s="152">
        <f>K112/3.671</f>
        <v>0</v>
      </c>
      <c r="M112" s="123"/>
      <c r="N112" s="152">
        <f>M112/3.671</f>
        <v>0</v>
      </c>
      <c r="O112" s="123"/>
      <c r="P112" s="152">
        <f>O112/3.671</f>
        <v>0</v>
      </c>
      <c r="Q112" s="123"/>
      <c r="R112" s="152">
        <f>Q112/3.671</f>
        <v>0</v>
      </c>
      <c r="S112" s="123"/>
      <c r="T112" s="152">
        <f>S112/3.671</f>
        <v>0</v>
      </c>
      <c r="U112" s="123"/>
      <c r="V112" s="152">
        <f>U112/3.671</f>
        <v>0</v>
      </c>
      <c r="W112" s="123"/>
      <c r="X112" s="152">
        <f>W112/3.671</f>
        <v>0</v>
      </c>
      <c r="Y112" s="123"/>
      <c r="Z112" s="152">
        <f>Y112/3.671</f>
        <v>0</v>
      </c>
      <c r="AA112" s="123"/>
      <c r="AB112" s="152">
        <f>AA112/3.671</f>
        <v>0</v>
      </c>
      <c r="AC112" s="123"/>
      <c r="AD112" s="152">
        <f>AC112/3.671</f>
        <v>0</v>
      </c>
      <c r="AE112" s="125"/>
      <c r="AF112" s="125"/>
      <c r="AG112" s="126"/>
      <c r="AH112" s="105"/>
    </row>
    <row r="113" spans="1:34" ht="30" customHeight="1" x14ac:dyDescent="0.25">
      <c r="A113" s="181" t="s">
        <v>647</v>
      </c>
      <c r="B113" s="167" t="s">
        <v>648</v>
      </c>
      <c r="C113" s="168">
        <v>18</v>
      </c>
      <c r="D113" s="159">
        <v>114</v>
      </c>
      <c r="E113" s="168">
        <v>18</v>
      </c>
      <c r="F113" s="159">
        <v>114</v>
      </c>
      <c r="G113" s="123"/>
      <c r="H113" s="152">
        <f>G113</f>
        <v>0</v>
      </c>
      <c r="I113" s="123"/>
      <c r="J113" s="152">
        <f>I113</f>
        <v>0</v>
      </c>
      <c r="K113" s="123"/>
      <c r="L113" s="152">
        <f>K113</f>
        <v>0</v>
      </c>
      <c r="M113" s="123"/>
      <c r="N113" s="152">
        <f>M113</f>
        <v>0</v>
      </c>
      <c r="O113" s="123"/>
      <c r="P113" s="152">
        <f>O113</f>
        <v>0</v>
      </c>
      <c r="Q113" s="123"/>
      <c r="R113" s="152">
        <f>Q113</f>
        <v>0</v>
      </c>
      <c r="S113" s="123"/>
      <c r="T113" s="152">
        <f>S113</f>
        <v>0</v>
      </c>
      <c r="U113" s="123"/>
      <c r="V113" s="152">
        <f>U113</f>
        <v>0</v>
      </c>
      <c r="W113" s="123"/>
      <c r="X113" s="152">
        <f>W113</f>
        <v>0</v>
      </c>
      <c r="Y113" s="123"/>
      <c r="Z113" s="152">
        <f>Y113</f>
        <v>0</v>
      </c>
      <c r="AA113" s="123"/>
      <c r="AB113" s="152">
        <f>AA113</f>
        <v>0</v>
      </c>
      <c r="AC113" s="123"/>
      <c r="AD113" s="152">
        <f>AC113</f>
        <v>0</v>
      </c>
      <c r="AE113" s="125"/>
      <c r="AF113" s="125"/>
      <c r="AG113" s="126"/>
      <c r="AH113" s="105"/>
    </row>
    <row r="114" spans="1:34" ht="15" customHeight="1" x14ac:dyDescent="0.25">
      <c r="A114" s="181" t="s">
        <v>649</v>
      </c>
      <c r="B114" s="167" t="s">
        <v>650</v>
      </c>
      <c r="C114" s="168">
        <v>14</v>
      </c>
      <c r="D114" s="159">
        <v>76</v>
      </c>
      <c r="E114" s="168">
        <v>14</v>
      </c>
      <c r="F114" s="159">
        <v>76</v>
      </c>
      <c r="G114" s="123"/>
      <c r="H114" s="152">
        <f>G114/0.0347</f>
        <v>0</v>
      </c>
      <c r="I114" s="123"/>
      <c r="J114" s="152">
        <f>I114/0.0347</f>
        <v>0</v>
      </c>
      <c r="K114" s="123"/>
      <c r="L114" s="152">
        <f>K114/0.0347</f>
        <v>0</v>
      </c>
      <c r="M114" s="123"/>
      <c r="N114" s="152">
        <f>M114/0.0347</f>
        <v>0</v>
      </c>
      <c r="O114" s="123"/>
      <c r="P114" s="152">
        <f>O114/0.0347</f>
        <v>0</v>
      </c>
      <c r="Q114" s="123"/>
      <c r="R114" s="152">
        <f>Q114/0.0347</f>
        <v>0</v>
      </c>
      <c r="S114" s="123"/>
      <c r="T114" s="152">
        <f>S114/0.0347</f>
        <v>0</v>
      </c>
      <c r="U114" s="123"/>
      <c r="V114" s="152">
        <f>U114/0.0347</f>
        <v>0</v>
      </c>
      <c r="W114" s="123"/>
      <c r="X114" s="152">
        <f>W114/0.0347</f>
        <v>0</v>
      </c>
      <c r="Y114" s="123"/>
      <c r="Z114" s="152">
        <f>Y114/0.0347</f>
        <v>0</v>
      </c>
      <c r="AA114" s="123"/>
      <c r="AB114" s="152">
        <f>AA114/0.0347</f>
        <v>0</v>
      </c>
      <c r="AC114" s="123"/>
      <c r="AD114" s="152">
        <f>AC114/0.0347</f>
        <v>0</v>
      </c>
      <c r="AE114" s="125"/>
      <c r="AF114" s="125"/>
      <c r="AG114" s="126"/>
      <c r="AH114" s="105"/>
    </row>
    <row r="115" spans="1:34" ht="15" customHeight="1" x14ac:dyDescent="0.25">
      <c r="A115" s="181" t="s">
        <v>651</v>
      </c>
      <c r="B115" s="167" t="s">
        <v>652</v>
      </c>
      <c r="C115" s="168">
        <v>0</v>
      </c>
      <c r="D115" s="159">
        <v>2.2000000000000002</v>
      </c>
      <c r="E115" s="168">
        <v>0</v>
      </c>
      <c r="F115" s="159">
        <v>2.2000000000000002</v>
      </c>
      <c r="G115" s="123"/>
      <c r="H115" s="152">
        <f>G115/0.0347</f>
        <v>0</v>
      </c>
      <c r="I115" s="123"/>
      <c r="J115" s="152">
        <f>I115/0.0347</f>
        <v>0</v>
      </c>
      <c r="K115" s="123"/>
      <c r="L115" s="152">
        <f>K115/0.0347</f>
        <v>0</v>
      </c>
      <c r="M115" s="123"/>
      <c r="N115" s="152">
        <f>M115/0.0347</f>
        <v>0</v>
      </c>
      <c r="O115" s="123"/>
      <c r="P115" s="152">
        <f>O115/0.0347</f>
        <v>0</v>
      </c>
      <c r="Q115" s="123"/>
      <c r="R115" s="152">
        <f>Q115/0.0347</f>
        <v>0</v>
      </c>
      <c r="S115" s="123"/>
      <c r="T115" s="152">
        <f>S115/0.0347</f>
        <v>0</v>
      </c>
      <c r="U115" s="123"/>
      <c r="V115" s="152">
        <f>U115/0.0347</f>
        <v>0</v>
      </c>
      <c r="W115" s="123"/>
      <c r="X115" s="152">
        <f>W115/0.0347</f>
        <v>0</v>
      </c>
      <c r="Y115" s="123"/>
      <c r="Z115" s="152">
        <f>Y115/0.0347</f>
        <v>0</v>
      </c>
      <c r="AA115" s="123"/>
      <c r="AB115" s="152">
        <f>AA115/0.0347</f>
        <v>0</v>
      </c>
      <c r="AC115" s="123"/>
      <c r="AD115" s="152">
        <f>AC115/0.0347</f>
        <v>0</v>
      </c>
      <c r="AE115" s="125"/>
      <c r="AF115" s="125"/>
      <c r="AG115" s="126"/>
      <c r="AH115" s="105"/>
    </row>
    <row r="116" spans="1:34" ht="30" customHeight="1" x14ac:dyDescent="0.25">
      <c r="A116" s="181" t="s">
        <v>653</v>
      </c>
      <c r="B116" s="167" t="s">
        <v>654</v>
      </c>
      <c r="C116" s="168">
        <v>65</v>
      </c>
      <c r="D116" s="159">
        <v>380</v>
      </c>
      <c r="E116" s="168">
        <v>65</v>
      </c>
      <c r="F116" s="159">
        <v>380</v>
      </c>
      <c r="G116" s="123"/>
      <c r="H116" s="152">
        <f>G116/3.47</f>
        <v>0</v>
      </c>
      <c r="I116" s="123"/>
      <c r="J116" s="152">
        <f>I116/3.47</f>
        <v>0</v>
      </c>
      <c r="K116" s="123"/>
      <c r="L116" s="152">
        <f>K116/3.47</f>
        <v>0</v>
      </c>
      <c r="M116" s="123"/>
      <c r="N116" s="152">
        <f>M116/3.47</f>
        <v>0</v>
      </c>
      <c r="O116" s="123"/>
      <c r="P116" s="152">
        <f>O116/3.47</f>
        <v>0</v>
      </c>
      <c r="Q116" s="123"/>
      <c r="R116" s="152">
        <f>Q116/3.47</f>
        <v>0</v>
      </c>
      <c r="S116" s="123"/>
      <c r="T116" s="152">
        <f>S116/3.47</f>
        <v>0</v>
      </c>
      <c r="U116" s="123"/>
      <c r="V116" s="152">
        <f>U116/3.47</f>
        <v>0</v>
      </c>
      <c r="W116" s="123"/>
      <c r="X116" s="152">
        <f>W116/3.47</f>
        <v>0</v>
      </c>
      <c r="Y116" s="123"/>
      <c r="Z116" s="152">
        <f>Y116/3.47</f>
        <v>0</v>
      </c>
      <c r="AA116" s="123"/>
      <c r="AB116" s="152">
        <f>AA116/3.47</f>
        <v>0</v>
      </c>
      <c r="AC116" s="123"/>
      <c r="AD116" s="152">
        <f>AC116/3.47</f>
        <v>0</v>
      </c>
      <c r="AE116" s="125" t="s">
        <v>655</v>
      </c>
      <c r="AF116" s="125" t="s">
        <v>656</v>
      </c>
      <c r="AG116" s="126"/>
      <c r="AH116" s="105"/>
    </row>
    <row r="117" spans="1:34" ht="30" customHeight="1" x14ac:dyDescent="0.25">
      <c r="A117" s="181" t="s">
        <v>657</v>
      </c>
      <c r="B117" s="167" t="s">
        <v>658</v>
      </c>
      <c r="C117" s="168">
        <v>0</v>
      </c>
      <c r="D117" s="159">
        <v>76.3</v>
      </c>
      <c r="E117" s="168">
        <v>0</v>
      </c>
      <c r="F117" s="159">
        <v>76.3</v>
      </c>
      <c r="G117" s="123"/>
      <c r="H117" s="152">
        <f>G117/1</f>
        <v>0</v>
      </c>
      <c r="I117" s="123"/>
      <c r="J117" s="152">
        <f>I117/1</f>
        <v>0</v>
      </c>
      <c r="K117" s="123"/>
      <c r="L117" s="152">
        <f>K117/1</f>
        <v>0</v>
      </c>
      <c r="M117" s="123"/>
      <c r="N117" s="152">
        <f>M117/1</f>
        <v>0</v>
      </c>
      <c r="O117" s="123"/>
      <c r="P117" s="152">
        <f>O117/1</f>
        <v>0</v>
      </c>
      <c r="Q117" s="123"/>
      <c r="R117" s="152">
        <f>Q117/1</f>
        <v>0</v>
      </c>
      <c r="S117" s="123"/>
      <c r="T117" s="152">
        <f>S117/1</f>
        <v>0</v>
      </c>
      <c r="U117" s="123"/>
      <c r="V117" s="152">
        <f>U117/1</f>
        <v>0</v>
      </c>
      <c r="W117" s="123"/>
      <c r="X117" s="152">
        <f>W117/1</f>
        <v>0</v>
      </c>
      <c r="Y117" s="123"/>
      <c r="Z117" s="152">
        <f>Y117/1</f>
        <v>0</v>
      </c>
      <c r="AA117" s="123"/>
      <c r="AB117" s="152">
        <f>AA117/1</f>
        <v>0</v>
      </c>
      <c r="AC117" s="123"/>
      <c r="AD117" s="152">
        <f>AC117/1</f>
        <v>0</v>
      </c>
      <c r="AE117" s="125" t="s">
        <v>659</v>
      </c>
      <c r="AF117" s="125"/>
      <c r="AG117" s="126"/>
      <c r="AH117" s="105"/>
    </row>
    <row r="118" spans="1:34" ht="30" customHeight="1" x14ac:dyDescent="0.25">
      <c r="A118" s="181" t="s">
        <v>660</v>
      </c>
      <c r="B118" s="167" t="s">
        <v>661</v>
      </c>
      <c r="C118" s="168">
        <v>2.8</v>
      </c>
      <c r="D118" s="159">
        <v>17.2</v>
      </c>
      <c r="E118" s="168">
        <v>2.8</v>
      </c>
      <c r="F118" s="159">
        <v>17.2</v>
      </c>
      <c r="G118" s="123"/>
      <c r="H118" s="152">
        <f>G118</f>
        <v>0</v>
      </c>
      <c r="I118" s="123"/>
      <c r="J118" s="152">
        <f>I118</f>
        <v>0</v>
      </c>
      <c r="K118" s="123"/>
      <c r="L118" s="152">
        <f>K118</f>
        <v>0</v>
      </c>
      <c r="M118" s="123"/>
      <c r="N118" s="152">
        <f>M118</f>
        <v>0</v>
      </c>
      <c r="O118" s="123"/>
      <c r="P118" s="152">
        <f>O118</f>
        <v>0</v>
      </c>
      <c r="Q118" s="123"/>
      <c r="R118" s="152">
        <f>Q118</f>
        <v>0</v>
      </c>
      <c r="S118" s="123"/>
      <c r="T118" s="152">
        <f>S118</f>
        <v>0</v>
      </c>
      <c r="U118" s="123"/>
      <c r="V118" s="152">
        <f>U118</f>
        <v>0</v>
      </c>
      <c r="W118" s="123"/>
      <c r="X118" s="152">
        <f>W118</f>
        <v>0</v>
      </c>
      <c r="Y118" s="123"/>
      <c r="Z118" s="152">
        <f>Y118</f>
        <v>0</v>
      </c>
      <c r="AA118" s="123"/>
      <c r="AB118" s="152">
        <f>AA118</f>
        <v>0</v>
      </c>
      <c r="AC118" s="123"/>
      <c r="AD118" s="152">
        <f>AC118</f>
        <v>0</v>
      </c>
      <c r="AE118" s="125" t="s">
        <v>662</v>
      </c>
      <c r="AF118" s="125"/>
      <c r="AG118" s="126"/>
      <c r="AH118" s="105"/>
    </row>
    <row r="119" spans="1:34" ht="15" customHeight="1" x14ac:dyDescent="0.25">
      <c r="A119" s="181" t="s">
        <v>663</v>
      </c>
      <c r="B119" s="167" t="s">
        <v>664</v>
      </c>
      <c r="C119" s="168">
        <v>1</v>
      </c>
      <c r="D119" s="159">
        <v>16</v>
      </c>
      <c r="E119" s="168">
        <v>1</v>
      </c>
      <c r="F119" s="159">
        <v>16</v>
      </c>
      <c r="G119" s="123"/>
      <c r="H119" s="152">
        <f>G119/0.0277</f>
        <v>0</v>
      </c>
      <c r="I119" s="123"/>
      <c r="J119" s="152">
        <f>I119/0.0277</f>
        <v>0</v>
      </c>
      <c r="K119" s="123"/>
      <c r="L119" s="152">
        <f>K119/0.0277</f>
        <v>0</v>
      </c>
      <c r="M119" s="123"/>
      <c r="N119" s="152">
        <f>M119/0.0277</f>
        <v>0</v>
      </c>
      <c r="O119" s="123"/>
      <c r="P119" s="152">
        <f>O119/0.0277</f>
        <v>0</v>
      </c>
      <c r="Q119" s="123"/>
      <c r="R119" s="152">
        <f>Q119/0.0277</f>
        <v>0</v>
      </c>
      <c r="S119" s="123"/>
      <c r="T119" s="152">
        <f>S119/0.0277</f>
        <v>0</v>
      </c>
      <c r="U119" s="123"/>
      <c r="V119" s="152">
        <f>U119/0.0277</f>
        <v>0</v>
      </c>
      <c r="W119" s="123"/>
      <c r="X119" s="152">
        <f>W119/0.0277</f>
        <v>0</v>
      </c>
      <c r="Y119" s="123"/>
      <c r="Z119" s="152">
        <f>Y119/0.0277</f>
        <v>0</v>
      </c>
      <c r="AA119" s="123"/>
      <c r="AB119" s="152">
        <f>AA119/0.0277</f>
        <v>0</v>
      </c>
      <c r="AC119" s="123"/>
      <c r="AD119" s="152">
        <f>AC119/0.0277</f>
        <v>0</v>
      </c>
      <c r="AE119" s="125"/>
      <c r="AF119" s="125"/>
      <c r="AG119" s="126"/>
      <c r="AH119" s="105"/>
    </row>
    <row r="120" spans="1:34" ht="30" customHeight="1" x14ac:dyDescent="0.25">
      <c r="A120" s="181" t="s">
        <v>665</v>
      </c>
      <c r="B120" s="167" t="s">
        <v>666</v>
      </c>
      <c r="C120" s="168">
        <v>6</v>
      </c>
      <c r="D120" s="159">
        <v>58</v>
      </c>
      <c r="E120" s="168">
        <v>6</v>
      </c>
      <c r="F120" s="159">
        <v>58</v>
      </c>
      <c r="G120" s="123"/>
      <c r="H120" s="152">
        <f>G120/0.22</f>
        <v>0</v>
      </c>
      <c r="I120" s="123"/>
      <c r="J120" s="152">
        <f>I120/0.22</f>
        <v>0</v>
      </c>
      <c r="K120" s="123"/>
      <c r="L120" s="152">
        <f>K120/0.22</f>
        <v>0</v>
      </c>
      <c r="M120" s="123"/>
      <c r="N120" s="152">
        <f>M120/0.22</f>
        <v>0</v>
      </c>
      <c r="O120" s="123"/>
      <c r="P120" s="152">
        <f>O120/0.22</f>
        <v>0</v>
      </c>
      <c r="Q120" s="123"/>
      <c r="R120" s="152">
        <f>Q120/0.22</f>
        <v>0</v>
      </c>
      <c r="S120" s="123"/>
      <c r="T120" s="152">
        <f>S120/0.22</f>
        <v>0</v>
      </c>
      <c r="U120" s="123"/>
      <c r="V120" s="152">
        <f>U120/0.22</f>
        <v>0</v>
      </c>
      <c r="W120" s="123"/>
      <c r="X120" s="152">
        <f>W120/0.22</f>
        <v>0</v>
      </c>
      <c r="Y120" s="123"/>
      <c r="Z120" s="152">
        <f>Y120/0.22</f>
        <v>0</v>
      </c>
      <c r="AA120" s="123"/>
      <c r="AB120" s="152">
        <f>AA120/0.22</f>
        <v>0</v>
      </c>
      <c r="AC120" s="123"/>
      <c r="AD120" s="152">
        <f>AC120/0.22</f>
        <v>0</v>
      </c>
      <c r="AE120" s="138"/>
      <c r="AF120" s="138"/>
      <c r="AG120" s="139"/>
      <c r="AH120" s="105"/>
    </row>
    <row r="121" spans="1:34" ht="15.75" customHeight="1" x14ac:dyDescent="0.25">
      <c r="A121" s="180" t="s">
        <v>667</v>
      </c>
      <c r="B121" s="162"/>
      <c r="C121" s="170"/>
      <c r="D121" s="170"/>
      <c r="E121" s="170"/>
      <c r="F121" s="170"/>
      <c r="G121" s="130"/>
      <c r="H121" s="154"/>
      <c r="I121" s="130"/>
      <c r="J121" s="154"/>
      <c r="K121" s="130"/>
      <c r="L121" s="154"/>
      <c r="M121" s="130"/>
      <c r="N121" s="154"/>
      <c r="O121" s="130"/>
      <c r="P121" s="154"/>
      <c r="Q121" s="130"/>
      <c r="R121" s="154"/>
      <c r="S121" s="130"/>
      <c r="T121" s="154"/>
      <c r="U121" s="130"/>
      <c r="V121" s="154"/>
      <c r="W121" s="130"/>
      <c r="X121" s="154"/>
      <c r="Y121" s="130"/>
      <c r="Z121" s="154"/>
      <c r="AA121" s="130"/>
      <c r="AB121" s="154"/>
      <c r="AC121" s="130"/>
      <c r="AD121" s="154"/>
      <c r="AE121" s="146"/>
      <c r="AF121" s="146"/>
      <c r="AG121" s="144"/>
      <c r="AH121" s="140"/>
    </row>
    <row r="122" spans="1:34" ht="26.25" customHeight="1" x14ac:dyDescent="0.25">
      <c r="A122" s="181" t="s">
        <v>668</v>
      </c>
      <c r="B122" s="167" t="s">
        <v>669</v>
      </c>
      <c r="C122" s="168">
        <v>0</v>
      </c>
      <c r="D122" s="159">
        <v>1</v>
      </c>
      <c r="E122" s="168">
        <v>0</v>
      </c>
      <c r="F122" s="159">
        <v>1</v>
      </c>
      <c r="G122" s="123"/>
      <c r="H122" s="152">
        <f t="shared" ref="H122:H130" si="36">G122</f>
        <v>0</v>
      </c>
      <c r="I122" s="123"/>
      <c r="J122" s="152">
        <f t="shared" ref="J122:J130" si="37">I122</f>
        <v>0</v>
      </c>
      <c r="K122" s="123"/>
      <c r="L122" s="152">
        <f t="shared" ref="L122:L130" si="38">K122</f>
        <v>0</v>
      </c>
      <c r="M122" s="123"/>
      <c r="N122" s="152">
        <f t="shared" ref="N122:N130" si="39">M122</f>
        <v>0</v>
      </c>
      <c r="O122" s="123"/>
      <c r="P122" s="152">
        <f t="shared" ref="P122:P130" si="40">O122</f>
        <v>0</v>
      </c>
      <c r="Q122" s="123"/>
      <c r="R122" s="152">
        <f t="shared" ref="R122:R130" si="41">Q122</f>
        <v>0</v>
      </c>
      <c r="S122" s="123"/>
      <c r="T122" s="152">
        <f t="shared" ref="T122:T130" si="42">S122</f>
        <v>0</v>
      </c>
      <c r="U122" s="123"/>
      <c r="V122" s="152">
        <f t="shared" ref="V122:V130" si="43">U122</f>
        <v>0</v>
      </c>
      <c r="W122" s="123"/>
      <c r="X122" s="152">
        <f t="shared" ref="X122:X130" si="44">W122</f>
        <v>0</v>
      </c>
      <c r="Y122" s="123"/>
      <c r="Z122" s="152">
        <f t="shared" ref="Z122:Z130" si="45">Y122</f>
        <v>0</v>
      </c>
      <c r="AA122" s="123"/>
      <c r="AB122" s="152">
        <f t="shared" ref="AB122:AB130" si="46">AA122</f>
        <v>0</v>
      </c>
      <c r="AC122" s="123"/>
      <c r="AD122" s="152">
        <f t="shared" ref="AD122:AD130" si="47">AC122</f>
        <v>0</v>
      </c>
      <c r="AE122" s="125" t="s">
        <v>670</v>
      </c>
      <c r="AF122" s="125" t="s">
        <v>671</v>
      </c>
      <c r="AG122" s="139"/>
      <c r="AH122" s="140"/>
    </row>
    <row r="123" spans="1:34" ht="26.25" customHeight="1" x14ac:dyDescent="0.25">
      <c r="A123" s="181" t="s">
        <v>672</v>
      </c>
      <c r="B123" s="167" t="s">
        <v>673</v>
      </c>
      <c r="C123" s="168">
        <v>0</v>
      </c>
      <c r="D123" s="159">
        <v>1</v>
      </c>
      <c r="E123" s="168">
        <v>0</v>
      </c>
      <c r="F123" s="159">
        <v>1</v>
      </c>
      <c r="G123" s="123"/>
      <c r="H123" s="152">
        <f t="shared" si="36"/>
        <v>0</v>
      </c>
      <c r="I123" s="123"/>
      <c r="J123" s="152">
        <f t="shared" si="37"/>
        <v>0</v>
      </c>
      <c r="K123" s="123"/>
      <c r="L123" s="152">
        <f t="shared" si="38"/>
        <v>0</v>
      </c>
      <c r="M123" s="123"/>
      <c r="N123" s="152">
        <f t="shared" si="39"/>
        <v>0</v>
      </c>
      <c r="O123" s="123"/>
      <c r="P123" s="152">
        <f t="shared" si="40"/>
        <v>0</v>
      </c>
      <c r="Q123" s="123"/>
      <c r="R123" s="152">
        <f t="shared" si="41"/>
        <v>0</v>
      </c>
      <c r="S123" s="123"/>
      <c r="T123" s="152">
        <f t="shared" si="42"/>
        <v>0</v>
      </c>
      <c r="U123" s="123"/>
      <c r="V123" s="152">
        <f t="shared" si="43"/>
        <v>0</v>
      </c>
      <c r="W123" s="123"/>
      <c r="X123" s="152">
        <f t="shared" si="44"/>
        <v>0</v>
      </c>
      <c r="Y123" s="123"/>
      <c r="Z123" s="152">
        <f t="shared" si="45"/>
        <v>0</v>
      </c>
      <c r="AA123" s="123"/>
      <c r="AB123" s="152">
        <f t="shared" si="46"/>
        <v>0</v>
      </c>
      <c r="AC123" s="123"/>
      <c r="AD123" s="152">
        <f t="shared" si="47"/>
        <v>0</v>
      </c>
      <c r="AE123" s="125" t="s">
        <v>674</v>
      </c>
      <c r="AF123" s="125" t="s">
        <v>675</v>
      </c>
      <c r="AG123" s="139"/>
      <c r="AH123" s="140"/>
    </row>
    <row r="124" spans="1:34" ht="15.75" customHeight="1" x14ac:dyDescent="0.25">
      <c r="A124" s="181" t="s">
        <v>676</v>
      </c>
      <c r="B124" s="167" t="s">
        <v>677</v>
      </c>
      <c r="C124" s="168">
        <v>0</v>
      </c>
      <c r="D124" s="159">
        <v>10</v>
      </c>
      <c r="E124" s="168">
        <v>0</v>
      </c>
      <c r="F124" s="159">
        <v>10</v>
      </c>
      <c r="G124" s="123"/>
      <c r="H124" s="152">
        <f t="shared" si="36"/>
        <v>0</v>
      </c>
      <c r="I124" s="123"/>
      <c r="J124" s="152">
        <f t="shared" si="37"/>
        <v>0</v>
      </c>
      <c r="K124" s="123"/>
      <c r="L124" s="152">
        <f t="shared" si="38"/>
        <v>0</v>
      </c>
      <c r="M124" s="123"/>
      <c r="N124" s="152">
        <f t="shared" si="39"/>
        <v>0</v>
      </c>
      <c r="O124" s="123"/>
      <c r="P124" s="152">
        <f t="shared" si="40"/>
        <v>0</v>
      </c>
      <c r="Q124" s="123"/>
      <c r="R124" s="152">
        <f t="shared" si="41"/>
        <v>0</v>
      </c>
      <c r="S124" s="123"/>
      <c r="T124" s="152">
        <f t="shared" si="42"/>
        <v>0</v>
      </c>
      <c r="U124" s="123"/>
      <c r="V124" s="152">
        <f t="shared" si="43"/>
        <v>0</v>
      </c>
      <c r="W124" s="123"/>
      <c r="X124" s="152">
        <f t="shared" si="44"/>
        <v>0</v>
      </c>
      <c r="Y124" s="123"/>
      <c r="Z124" s="152">
        <f t="shared" si="45"/>
        <v>0</v>
      </c>
      <c r="AA124" s="123"/>
      <c r="AB124" s="152">
        <f t="shared" si="46"/>
        <v>0</v>
      </c>
      <c r="AC124" s="123"/>
      <c r="AD124" s="152">
        <f t="shared" si="47"/>
        <v>0</v>
      </c>
      <c r="AE124" s="125" t="s">
        <v>678</v>
      </c>
      <c r="AF124" s="125" t="s">
        <v>679</v>
      </c>
      <c r="AG124" s="139"/>
      <c r="AH124" s="140"/>
    </row>
    <row r="125" spans="1:34" ht="15.75" customHeight="1" x14ac:dyDescent="0.25">
      <c r="A125" s="181" t="s">
        <v>680</v>
      </c>
      <c r="B125" s="167" t="s">
        <v>681</v>
      </c>
      <c r="C125" s="168">
        <v>0</v>
      </c>
      <c r="D125" s="159">
        <v>10</v>
      </c>
      <c r="E125" s="168">
        <v>0</v>
      </c>
      <c r="F125" s="159">
        <v>10</v>
      </c>
      <c r="G125" s="123"/>
      <c r="H125" s="152">
        <f t="shared" si="36"/>
        <v>0</v>
      </c>
      <c r="I125" s="123"/>
      <c r="J125" s="152">
        <f t="shared" si="37"/>
        <v>0</v>
      </c>
      <c r="K125" s="123"/>
      <c r="L125" s="152">
        <f t="shared" si="38"/>
        <v>0</v>
      </c>
      <c r="M125" s="123"/>
      <c r="N125" s="152">
        <f t="shared" si="39"/>
        <v>0</v>
      </c>
      <c r="O125" s="123"/>
      <c r="P125" s="152">
        <f t="shared" si="40"/>
        <v>0</v>
      </c>
      <c r="Q125" s="123"/>
      <c r="R125" s="152">
        <f t="shared" si="41"/>
        <v>0</v>
      </c>
      <c r="S125" s="123"/>
      <c r="T125" s="152">
        <f t="shared" si="42"/>
        <v>0</v>
      </c>
      <c r="U125" s="123"/>
      <c r="V125" s="152">
        <f t="shared" si="43"/>
        <v>0</v>
      </c>
      <c r="W125" s="123"/>
      <c r="X125" s="152">
        <f t="shared" si="44"/>
        <v>0</v>
      </c>
      <c r="Y125" s="123"/>
      <c r="Z125" s="152">
        <f t="shared" si="45"/>
        <v>0</v>
      </c>
      <c r="AA125" s="123"/>
      <c r="AB125" s="152">
        <f t="shared" si="46"/>
        <v>0</v>
      </c>
      <c r="AC125" s="123"/>
      <c r="AD125" s="152">
        <f t="shared" si="47"/>
        <v>0</v>
      </c>
      <c r="AE125" s="125" t="s">
        <v>682</v>
      </c>
      <c r="AF125" s="125" t="s">
        <v>683</v>
      </c>
      <c r="AG125" s="139"/>
      <c r="AH125" s="140"/>
    </row>
    <row r="126" spans="1:34" ht="30.75" customHeight="1" x14ac:dyDescent="0.25">
      <c r="A126" s="181" t="s">
        <v>684</v>
      </c>
      <c r="B126" s="167" t="s">
        <v>685</v>
      </c>
      <c r="C126" s="168">
        <v>117</v>
      </c>
      <c r="D126" s="159">
        <v>329</v>
      </c>
      <c r="E126" s="168">
        <v>117</v>
      </c>
      <c r="F126" s="159">
        <v>329</v>
      </c>
      <c r="G126" s="123"/>
      <c r="H126" s="152">
        <f t="shared" si="36"/>
        <v>0</v>
      </c>
      <c r="I126" s="123"/>
      <c r="J126" s="152">
        <f t="shared" si="37"/>
        <v>0</v>
      </c>
      <c r="K126" s="123"/>
      <c r="L126" s="152">
        <f t="shared" si="38"/>
        <v>0</v>
      </c>
      <c r="M126" s="123"/>
      <c r="N126" s="152">
        <f t="shared" si="39"/>
        <v>0</v>
      </c>
      <c r="O126" s="123"/>
      <c r="P126" s="152">
        <f t="shared" si="40"/>
        <v>0</v>
      </c>
      <c r="Q126" s="123"/>
      <c r="R126" s="152">
        <f t="shared" si="41"/>
        <v>0</v>
      </c>
      <c r="S126" s="123"/>
      <c r="T126" s="152">
        <f t="shared" si="42"/>
        <v>0</v>
      </c>
      <c r="U126" s="123"/>
      <c r="V126" s="152">
        <f t="shared" si="43"/>
        <v>0</v>
      </c>
      <c r="W126" s="123"/>
      <c r="X126" s="152">
        <f t="shared" si="44"/>
        <v>0</v>
      </c>
      <c r="Y126" s="123"/>
      <c r="Z126" s="152">
        <f t="shared" si="45"/>
        <v>0</v>
      </c>
      <c r="AA126" s="123"/>
      <c r="AB126" s="152">
        <f t="shared" si="46"/>
        <v>0</v>
      </c>
      <c r="AC126" s="123"/>
      <c r="AD126" s="152">
        <f t="shared" si="47"/>
        <v>0</v>
      </c>
      <c r="AE126" s="125" t="s">
        <v>686</v>
      </c>
      <c r="AF126" s="125" t="s">
        <v>687</v>
      </c>
      <c r="AG126" s="139"/>
      <c r="AH126" s="140"/>
    </row>
    <row r="127" spans="1:34" ht="26.25" customHeight="1" x14ac:dyDescent="0.25">
      <c r="A127" s="181" t="s">
        <v>688</v>
      </c>
      <c r="B127" s="167" t="s">
        <v>689</v>
      </c>
      <c r="C127" s="168">
        <v>0</v>
      </c>
      <c r="D127" s="159">
        <v>0</v>
      </c>
      <c r="E127" s="168">
        <v>0</v>
      </c>
      <c r="F127" s="159">
        <v>0</v>
      </c>
      <c r="G127" s="123"/>
      <c r="H127" s="152">
        <f t="shared" si="36"/>
        <v>0</v>
      </c>
      <c r="I127" s="123"/>
      <c r="J127" s="152">
        <f t="shared" si="37"/>
        <v>0</v>
      </c>
      <c r="K127" s="123"/>
      <c r="L127" s="152">
        <f t="shared" si="38"/>
        <v>0</v>
      </c>
      <c r="M127" s="123"/>
      <c r="N127" s="152">
        <f t="shared" si="39"/>
        <v>0</v>
      </c>
      <c r="O127" s="123"/>
      <c r="P127" s="152">
        <f t="shared" si="40"/>
        <v>0</v>
      </c>
      <c r="Q127" s="123"/>
      <c r="R127" s="152">
        <f t="shared" si="41"/>
        <v>0</v>
      </c>
      <c r="S127" s="123"/>
      <c r="T127" s="152">
        <f t="shared" si="42"/>
        <v>0</v>
      </c>
      <c r="U127" s="123"/>
      <c r="V127" s="152">
        <f t="shared" si="43"/>
        <v>0</v>
      </c>
      <c r="W127" s="123"/>
      <c r="X127" s="152">
        <f t="shared" si="44"/>
        <v>0</v>
      </c>
      <c r="Y127" s="123"/>
      <c r="Z127" s="152">
        <f t="shared" si="45"/>
        <v>0</v>
      </c>
      <c r="AA127" s="123"/>
      <c r="AB127" s="152">
        <f t="shared" si="46"/>
        <v>0</v>
      </c>
      <c r="AC127" s="123"/>
      <c r="AD127" s="152">
        <f t="shared" si="47"/>
        <v>0</v>
      </c>
      <c r="AE127" s="125" t="s">
        <v>690</v>
      </c>
      <c r="AF127" s="125" t="s">
        <v>691</v>
      </c>
      <c r="AG127" s="139"/>
      <c r="AH127" s="140"/>
    </row>
    <row r="128" spans="1:34" ht="30.75" customHeight="1" x14ac:dyDescent="0.25">
      <c r="A128" s="181" t="s">
        <v>692</v>
      </c>
      <c r="B128" s="167" t="s">
        <v>693</v>
      </c>
      <c r="C128" s="168">
        <v>0</v>
      </c>
      <c r="D128" s="159">
        <v>35</v>
      </c>
      <c r="E128" s="168">
        <v>0</v>
      </c>
      <c r="F128" s="159">
        <v>35</v>
      </c>
      <c r="G128" s="123"/>
      <c r="H128" s="152">
        <f t="shared" si="36"/>
        <v>0</v>
      </c>
      <c r="I128" s="123"/>
      <c r="J128" s="152">
        <f t="shared" si="37"/>
        <v>0</v>
      </c>
      <c r="K128" s="123"/>
      <c r="L128" s="152">
        <f t="shared" si="38"/>
        <v>0</v>
      </c>
      <c r="M128" s="123"/>
      <c r="N128" s="152">
        <f t="shared" si="39"/>
        <v>0</v>
      </c>
      <c r="O128" s="123"/>
      <c r="P128" s="152">
        <f t="shared" si="40"/>
        <v>0</v>
      </c>
      <c r="Q128" s="123"/>
      <c r="R128" s="152">
        <f t="shared" si="41"/>
        <v>0</v>
      </c>
      <c r="S128" s="123"/>
      <c r="T128" s="152">
        <f t="shared" si="42"/>
        <v>0</v>
      </c>
      <c r="U128" s="123"/>
      <c r="V128" s="152">
        <f t="shared" si="43"/>
        <v>0</v>
      </c>
      <c r="W128" s="123"/>
      <c r="X128" s="152">
        <f t="shared" si="44"/>
        <v>0</v>
      </c>
      <c r="Y128" s="123"/>
      <c r="Z128" s="152">
        <f t="shared" si="45"/>
        <v>0</v>
      </c>
      <c r="AA128" s="123"/>
      <c r="AB128" s="152">
        <f t="shared" si="46"/>
        <v>0</v>
      </c>
      <c r="AC128" s="123"/>
      <c r="AD128" s="152">
        <f t="shared" si="47"/>
        <v>0</v>
      </c>
      <c r="AE128" s="125" t="s">
        <v>694</v>
      </c>
      <c r="AF128" s="125" t="s">
        <v>695</v>
      </c>
      <c r="AG128" s="139"/>
      <c r="AH128" s="140"/>
    </row>
    <row r="129" spans="1:34" ht="30.75" customHeight="1" x14ac:dyDescent="0.25">
      <c r="A129" s="181" t="s">
        <v>696</v>
      </c>
      <c r="B129" s="167" t="s">
        <v>697</v>
      </c>
      <c r="C129" s="168">
        <v>0</v>
      </c>
      <c r="D129" s="159">
        <v>2.5</v>
      </c>
      <c r="E129" s="168">
        <v>0</v>
      </c>
      <c r="F129" s="159">
        <v>2.5</v>
      </c>
      <c r="G129" s="123"/>
      <c r="H129" s="152">
        <f t="shared" si="36"/>
        <v>0</v>
      </c>
      <c r="I129" s="123"/>
      <c r="J129" s="152">
        <f t="shared" si="37"/>
        <v>0</v>
      </c>
      <c r="K129" s="123"/>
      <c r="L129" s="152">
        <f t="shared" si="38"/>
        <v>0</v>
      </c>
      <c r="M129" s="123"/>
      <c r="N129" s="152">
        <f t="shared" si="39"/>
        <v>0</v>
      </c>
      <c r="O129" s="123"/>
      <c r="P129" s="152">
        <f t="shared" si="40"/>
        <v>0</v>
      </c>
      <c r="Q129" s="123"/>
      <c r="R129" s="152">
        <f t="shared" si="41"/>
        <v>0</v>
      </c>
      <c r="S129" s="123"/>
      <c r="T129" s="152">
        <f t="shared" si="42"/>
        <v>0</v>
      </c>
      <c r="U129" s="123"/>
      <c r="V129" s="152">
        <f t="shared" si="43"/>
        <v>0</v>
      </c>
      <c r="W129" s="123"/>
      <c r="X129" s="152">
        <f t="shared" si="44"/>
        <v>0</v>
      </c>
      <c r="Y129" s="123"/>
      <c r="Z129" s="152">
        <f t="shared" si="45"/>
        <v>0</v>
      </c>
      <c r="AA129" s="123"/>
      <c r="AB129" s="152">
        <f t="shared" si="46"/>
        <v>0</v>
      </c>
      <c r="AC129" s="123"/>
      <c r="AD129" s="152">
        <f t="shared" si="47"/>
        <v>0</v>
      </c>
      <c r="AE129" s="125" t="s">
        <v>698</v>
      </c>
      <c r="AF129" s="125" t="s">
        <v>699</v>
      </c>
      <c r="AG129" s="139"/>
      <c r="AH129" s="140"/>
    </row>
    <row r="130" spans="1:34" ht="15.75" customHeight="1" x14ac:dyDescent="0.25">
      <c r="A130" s="181" t="s">
        <v>700</v>
      </c>
      <c r="B130" s="167" t="s">
        <v>701</v>
      </c>
      <c r="C130" s="168">
        <v>0</v>
      </c>
      <c r="D130" s="159">
        <v>20</v>
      </c>
      <c r="E130" s="168">
        <v>0</v>
      </c>
      <c r="F130" s="159">
        <v>20</v>
      </c>
      <c r="G130" s="123"/>
      <c r="H130" s="152">
        <f t="shared" si="36"/>
        <v>0</v>
      </c>
      <c r="I130" s="123"/>
      <c r="J130" s="152">
        <f t="shared" si="37"/>
        <v>0</v>
      </c>
      <c r="K130" s="123"/>
      <c r="L130" s="152">
        <f t="shared" si="38"/>
        <v>0</v>
      </c>
      <c r="M130" s="123"/>
      <c r="N130" s="152">
        <f t="shared" si="39"/>
        <v>0</v>
      </c>
      <c r="O130" s="123"/>
      <c r="P130" s="152">
        <f t="shared" si="40"/>
        <v>0</v>
      </c>
      <c r="Q130" s="123"/>
      <c r="R130" s="152">
        <f t="shared" si="41"/>
        <v>0</v>
      </c>
      <c r="S130" s="123"/>
      <c r="T130" s="152">
        <f t="shared" si="42"/>
        <v>0</v>
      </c>
      <c r="U130" s="123"/>
      <c r="V130" s="152">
        <f t="shared" si="43"/>
        <v>0</v>
      </c>
      <c r="W130" s="123"/>
      <c r="X130" s="152">
        <f t="shared" si="44"/>
        <v>0</v>
      </c>
      <c r="Y130" s="123"/>
      <c r="Z130" s="152">
        <f t="shared" si="45"/>
        <v>0</v>
      </c>
      <c r="AA130" s="123"/>
      <c r="AB130" s="152">
        <f t="shared" si="46"/>
        <v>0</v>
      </c>
      <c r="AC130" s="123"/>
      <c r="AD130" s="152">
        <f t="shared" si="47"/>
        <v>0</v>
      </c>
      <c r="AE130" s="125" t="s">
        <v>702</v>
      </c>
      <c r="AF130" s="125" t="s">
        <v>703</v>
      </c>
      <c r="AG130" s="139"/>
      <c r="AH130" s="140"/>
    </row>
    <row r="131" spans="1:34" ht="45" customHeight="1" x14ac:dyDescent="0.25">
      <c r="A131" s="181" t="s">
        <v>704</v>
      </c>
      <c r="B131" s="167" t="s">
        <v>705</v>
      </c>
      <c r="C131" s="168">
        <v>24</v>
      </c>
      <c r="D131" s="159">
        <v>173</v>
      </c>
      <c r="E131" s="168">
        <v>24</v>
      </c>
      <c r="F131" s="159">
        <v>173</v>
      </c>
      <c r="G131" s="123"/>
      <c r="H131" s="152">
        <f>G131/1</f>
        <v>0</v>
      </c>
      <c r="I131" s="123"/>
      <c r="J131" s="152">
        <f>I131/1</f>
        <v>0</v>
      </c>
      <c r="K131" s="123"/>
      <c r="L131" s="152">
        <f>K131/1</f>
        <v>0</v>
      </c>
      <c r="M131" s="123"/>
      <c r="N131" s="152">
        <f>M131/1</f>
        <v>0</v>
      </c>
      <c r="O131" s="123"/>
      <c r="P131" s="152">
        <f>O131/1</f>
        <v>0</v>
      </c>
      <c r="Q131" s="123"/>
      <c r="R131" s="152">
        <f>Q131/1</f>
        <v>0</v>
      </c>
      <c r="S131" s="123"/>
      <c r="T131" s="152">
        <f>S131/1</f>
        <v>0</v>
      </c>
      <c r="U131" s="123"/>
      <c r="V131" s="152">
        <f>U131/1</f>
        <v>0</v>
      </c>
      <c r="W131" s="123"/>
      <c r="X131" s="152">
        <f>W131/1</f>
        <v>0</v>
      </c>
      <c r="Y131" s="123"/>
      <c r="Z131" s="152">
        <f>Y131/1</f>
        <v>0</v>
      </c>
      <c r="AA131" s="123"/>
      <c r="AB131" s="152">
        <f>AA131/1</f>
        <v>0</v>
      </c>
      <c r="AC131" s="123"/>
      <c r="AD131" s="152">
        <f>AC131/1</f>
        <v>0</v>
      </c>
      <c r="AE131" s="125" t="s">
        <v>706</v>
      </c>
      <c r="AF131" s="125" t="s">
        <v>707</v>
      </c>
      <c r="AG131" s="139"/>
      <c r="AH131" s="140"/>
    </row>
    <row r="132" spans="1:34" ht="25.5" customHeight="1" x14ac:dyDescent="0.25">
      <c r="A132" s="176" t="s">
        <v>708</v>
      </c>
      <c r="B132" s="159" t="s">
        <v>709</v>
      </c>
      <c r="C132" s="159">
        <v>0</v>
      </c>
      <c r="D132" s="159">
        <v>1</v>
      </c>
      <c r="E132" s="159">
        <v>0</v>
      </c>
      <c r="F132" s="159">
        <v>1</v>
      </c>
      <c r="G132" s="123"/>
      <c r="H132" s="152">
        <f>G132</f>
        <v>0</v>
      </c>
      <c r="I132" s="123"/>
      <c r="J132" s="152">
        <f>I132</f>
        <v>0</v>
      </c>
      <c r="K132" s="123"/>
      <c r="L132" s="152">
        <f>K132</f>
        <v>0</v>
      </c>
      <c r="M132" s="123"/>
      <c r="N132" s="152">
        <f>M132</f>
        <v>0</v>
      </c>
      <c r="O132" s="123"/>
      <c r="P132" s="152">
        <f>O132</f>
        <v>0</v>
      </c>
      <c r="Q132" s="123"/>
      <c r="R132" s="152">
        <f>Q132</f>
        <v>0</v>
      </c>
      <c r="S132" s="123"/>
      <c r="T132" s="152">
        <f>S132</f>
        <v>0</v>
      </c>
      <c r="U132" s="123"/>
      <c r="V132" s="152">
        <f>U132</f>
        <v>0</v>
      </c>
      <c r="W132" s="123"/>
      <c r="X132" s="152">
        <f>W132</f>
        <v>0</v>
      </c>
      <c r="Y132" s="123"/>
      <c r="Z132" s="152">
        <f>Y132</f>
        <v>0</v>
      </c>
      <c r="AA132" s="123"/>
      <c r="AB132" s="152">
        <f>AA132</f>
        <v>0</v>
      </c>
      <c r="AC132" s="123"/>
      <c r="AD132" s="152">
        <f>AC132</f>
        <v>0</v>
      </c>
      <c r="AE132" s="125" t="s">
        <v>710</v>
      </c>
      <c r="AF132" s="125" t="s">
        <v>711</v>
      </c>
      <c r="AG132" s="147"/>
      <c r="AH132" s="105"/>
    </row>
    <row r="133" spans="1:34" ht="15.75" customHeight="1" x14ac:dyDescent="0.25">
      <c r="A133" s="180" t="s">
        <v>712</v>
      </c>
      <c r="B133" s="173"/>
      <c r="C133" s="174"/>
      <c r="D133" s="174"/>
      <c r="E133" s="174"/>
      <c r="F133" s="174"/>
      <c r="G133" s="130"/>
      <c r="H133" s="154"/>
      <c r="I133" s="130"/>
      <c r="J133" s="154"/>
      <c r="K133" s="130"/>
      <c r="L133" s="154"/>
      <c r="M133" s="130"/>
      <c r="N133" s="154"/>
      <c r="O133" s="130"/>
      <c r="P133" s="154"/>
      <c r="Q133" s="130"/>
      <c r="R133" s="154"/>
      <c r="S133" s="130"/>
      <c r="T133" s="154"/>
      <c r="U133" s="130"/>
      <c r="V133" s="154"/>
      <c r="W133" s="130"/>
      <c r="X133" s="154"/>
      <c r="Y133" s="130"/>
      <c r="Z133" s="154"/>
      <c r="AA133" s="130"/>
      <c r="AB133" s="154"/>
      <c r="AC133" s="130"/>
      <c r="AD133" s="154"/>
      <c r="AE133" s="146"/>
      <c r="AF133" s="146"/>
      <c r="AG133" s="144"/>
      <c r="AH133" s="105"/>
    </row>
    <row r="134" spans="1:34" ht="60" customHeight="1" x14ac:dyDescent="0.25">
      <c r="A134" s="176" t="s">
        <v>713</v>
      </c>
      <c r="B134" s="158" t="s">
        <v>714</v>
      </c>
      <c r="C134" s="159">
        <v>0</v>
      </c>
      <c r="D134" s="159">
        <v>20</v>
      </c>
      <c r="E134" s="159">
        <v>0</v>
      </c>
      <c r="F134" s="159">
        <v>15</v>
      </c>
      <c r="G134" s="123"/>
      <c r="H134" s="152">
        <f t="shared" ref="H134:H140" si="48">G134</f>
        <v>0</v>
      </c>
      <c r="I134" s="123"/>
      <c r="J134" s="152">
        <f t="shared" ref="J134:J140" si="49">I134</f>
        <v>0</v>
      </c>
      <c r="K134" s="123"/>
      <c r="L134" s="152">
        <f t="shared" ref="L134:L140" si="50">K134</f>
        <v>0</v>
      </c>
      <c r="M134" s="123"/>
      <c r="N134" s="152">
        <f t="shared" ref="N134:N140" si="51">M134</f>
        <v>0</v>
      </c>
      <c r="O134" s="123"/>
      <c r="P134" s="152">
        <f t="shared" ref="P134:P140" si="52">O134</f>
        <v>0</v>
      </c>
      <c r="Q134" s="123"/>
      <c r="R134" s="152">
        <f t="shared" ref="R134:R140" si="53">Q134</f>
        <v>0</v>
      </c>
      <c r="S134" s="123"/>
      <c r="T134" s="152">
        <f t="shared" ref="T134:T140" si="54">S134</f>
        <v>0</v>
      </c>
      <c r="U134" s="123"/>
      <c r="V134" s="152">
        <f t="shared" ref="V134:V140" si="55">U134</f>
        <v>0</v>
      </c>
      <c r="W134" s="123"/>
      <c r="X134" s="152">
        <f t="shared" ref="X134:X140" si="56">W134</f>
        <v>0</v>
      </c>
      <c r="Y134" s="123"/>
      <c r="Z134" s="152">
        <f t="shared" ref="Z134:Z140" si="57">Y134</f>
        <v>0</v>
      </c>
      <c r="AA134" s="123"/>
      <c r="AB134" s="152">
        <f t="shared" ref="AB134:AB140" si="58">AA134</f>
        <v>0</v>
      </c>
      <c r="AC134" s="123"/>
      <c r="AD134" s="152">
        <f t="shared" ref="AD134:AD140" si="59">AC134</f>
        <v>0</v>
      </c>
      <c r="AE134" s="125" t="s">
        <v>715</v>
      </c>
      <c r="AF134" s="125"/>
      <c r="AG134" s="126" t="s">
        <v>716</v>
      </c>
      <c r="AH134" s="105"/>
    </row>
    <row r="135" spans="1:34" ht="15" customHeight="1" x14ac:dyDescent="0.25">
      <c r="A135" s="176" t="s">
        <v>717</v>
      </c>
      <c r="B135" s="158" t="s">
        <v>718</v>
      </c>
      <c r="C135" s="159">
        <v>0.2</v>
      </c>
      <c r="D135" s="159">
        <v>1.5</v>
      </c>
      <c r="E135" s="159">
        <v>0.2</v>
      </c>
      <c r="F135" s="159">
        <v>1.2</v>
      </c>
      <c r="G135" s="123"/>
      <c r="H135" s="152">
        <f t="shared" si="48"/>
        <v>0</v>
      </c>
      <c r="I135" s="123"/>
      <c r="J135" s="152">
        <f t="shared" si="49"/>
        <v>0</v>
      </c>
      <c r="K135" s="123"/>
      <c r="L135" s="152">
        <f t="shared" si="50"/>
        <v>0</v>
      </c>
      <c r="M135" s="123"/>
      <c r="N135" s="152">
        <f t="shared" si="51"/>
        <v>0</v>
      </c>
      <c r="O135" s="123"/>
      <c r="P135" s="152">
        <f t="shared" si="52"/>
        <v>0</v>
      </c>
      <c r="Q135" s="123"/>
      <c r="R135" s="152">
        <f t="shared" si="53"/>
        <v>0</v>
      </c>
      <c r="S135" s="123"/>
      <c r="T135" s="152">
        <f t="shared" si="54"/>
        <v>0</v>
      </c>
      <c r="U135" s="123"/>
      <c r="V135" s="152">
        <f t="shared" si="55"/>
        <v>0</v>
      </c>
      <c r="W135" s="123"/>
      <c r="X135" s="152">
        <f t="shared" si="56"/>
        <v>0</v>
      </c>
      <c r="Y135" s="123"/>
      <c r="Z135" s="152">
        <f t="shared" si="57"/>
        <v>0</v>
      </c>
      <c r="AA135" s="123"/>
      <c r="AB135" s="152">
        <f t="shared" si="58"/>
        <v>0</v>
      </c>
      <c r="AC135" s="123"/>
      <c r="AD135" s="152">
        <f t="shared" si="59"/>
        <v>0</v>
      </c>
      <c r="AE135" s="125"/>
      <c r="AF135" s="125"/>
      <c r="AG135" s="126"/>
      <c r="AH135" s="105"/>
    </row>
    <row r="136" spans="1:34" ht="15" customHeight="1" x14ac:dyDescent="0.25">
      <c r="A136" s="176" t="s">
        <v>719</v>
      </c>
      <c r="B136" s="158" t="s">
        <v>720</v>
      </c>
      <c r="C136" s="159">
        <v>0.1</v>
      </c>
      <c r="D136" s="159">
        <v>1.8</v>
      </c>
      <c r="E136" s="159">
        <v>0.1</v>
      </c>
      <c r="F136" s="159">
        <v>1.6</v>
      </c>
      <c r="G136" s="123"/>
      <c r="H136" s="152">
        <f t="shared" si="48"/>
        <v>0</v>
      </c>
      <c r="I136" s="123"/>
      <c r="J136" s="152">
        <f t="shared" si="49"/>
        <v>0</v>
      </c>
      <c r="K136" s="123"/>
      <c r="L136" s="152">
        <f t="shared" si="50"/>
        <v>0</v>
      </c>
      <c r="M136" s="123"/>
      <c r="N136" s="152">
        <f t="shared" si="51"/>
        <v>0</v>
      </c>
      <c r="O136" s="123"/>
      <c r="P136" s="152">
        <f t="shared" si="52"/>
        <v>0</v>
      </c>
      <c r="Q136" s="123"/>
      <c r="R136" s="152">
        <f t="shared" si="53"/>
        <v>0</v>
      </c>
      <c r="S136" s="123"/>
      <c r="T136" s="152">
        <f t="shared" si="54"/>
        <v>0</v>
      </c>
      <c r="U136" s="123"/>
      <c r="V136" s="152">
        <f t="shared" si="55"/>
        <v>0</v>
      </c>
      <c r="W136" s="123"/>
      <c r="X136" s="152">
        <f t="shared" si="56"/>
        <v>0</v>
      </c>
      <c r="Y136" s="123"/>
      <c r="Z136" s="152">
        <f t="shared" si="57"/>
        <v>0</v>
      </c>
      <c r="AA136" s="123"/>
      <c r="AB136" s="152">
        <f t="shared" si="58"/>
        <v>0</v>
      </c>
      <c r="AC136" s="123"/>
      <c r="AD136" s="152">
        <f t="shared" si="59"/>
        <v>0</v>
      </c>
      <c r="AE136" s="125"/>
      <c r="AF136" s="125"/>
      <c r="AG136" s="126"/>
      <c r="AH136" s="105"/>
    </row>
    <row r="137" spans="1:34" ht="15" customHeight="1" x14ac:dyDescent="0.25">
      <c r="A137" s="176" t="s">
        <v>721</v>
      </c>
      <c r="B137" s="158" t="s">
        <v>722</v>
      </c>
      <c r="C137" s="159">
        <v>0.1</v>
      </c>
      <c r="D137" s="159">
        <v>2.1</v>
      </c>
      <c r="E137" s="159">
        <v>0.1</v>
      </c>
      <c r="F137" s="159">
        <v>1.8</v>
      </c>
      <c r="G137" s="123"/>
      <c r="H137" s="152">
        <f t="shared" si="48"/>
        <v>0</v>
      </c>
      <c r="I137" s="123"/>
      <c r="J137" s="152">
        <f t="shared" si="49"/>
        <v>0</v>
      </c>
      <c r="K137" s="123"/>
      <c r="L137" s="152">
        <f t="shared" si="50"/>
        <v>0</v>
      </c>
      <c r="M137" s="123"/>
      <c r="N137" s="152">
        <f t="shared" si="51"/>
        <v>0</v>
      </c>
      <c r="O137" s="123"/>
      <c r="P137" s="152">
        <f t="shared" si="52"/>
        <v>0</v>
      </c>
      <c r="Q137" s="123"/>
      <c r="R137" s="152">
        <f t="shared" si="53"/>
        <v>0</v>
      </c>
      <c r="S137" s="123"/>
      <c r="T137" s="152">
        <f t="shared" si="54"/>
        <v>0</v>
      </c>
      <c r="U137" s="123"/>
      <c r="V137" s="152">
        <f t="shared" si="55"/>
        <v>0</v>
      </c>
      <c r="W137" s="123"/>
      <c r="X137" s="152">
        <f t="shared" si="56"/>
        <v>0</v>
      </c>
      <c r="Y137" s="123"/>
      <c r="Z137" s="152">
        <f t="shared" si="57"/>
        <v>0</v>
      </c>
      <c r="AA137" s="123"/>
      <c r="AB137" s="152">
        <f t="shared" si="58"/>
        <v>0</v>
      </c>
      <c r="AC137" s="123"/>
      <c r="AD137" s="152">
        <f t="shared" si="59"/>
        <v>0</v>
      </c>
      <c r="AE137" s="125"/>
      <c r="AF137" s="125"/>
      <c r="AG137" s="126"/>
      <c r="AH137" s="105"/>
    </row>
    <row r="138" spans="1:34" ht="15" customHeight="1" x14ac:dyDescent="0.25">
      <c r="A138" s="176" t="s">
        <v>723</v>
      </c>
      <c r="B138" s="158" t="s">
        <v>724</v>
      </c>
      <c r="C138" s="159">
        <v>0.1</v>
      </c>
      <c r="D138" s="159">
        <v>1.6</v>
      </c>
      <c r="E138" s="159">
        <v>0.1</v>
      </c>
      <c r="F138" s="159">
        <v>1.3</v>
      </c>
      <c r="G138" s="123"/>
      <c r="H138" s="152">
        <f t="shared" si="48"/>
        <v>0</v>
      </c>
      <c r="I138" s="123"/>
      <c r="J138" s="152">
        <f t="shared" si="49"/>
        <v>0</v>
      </c>
      <c r="K138" s="123"/>
      <c r="L138" s="152">
        <f t="shared" si="50"/>
        <v>0</v>
      </c>
      <c r="M138" s="123"/>
      <c r="N138" s="152">
        <f t="shared" si="51"/>
        <v>0</v>
      </c>
      <c r="O138" s="123"/>
      <c r="P138" s="152">
        <f t="shared" si="52"/>
        <v>0</v>
      </c>
      <c r="Q138" s="123"/>
      <c r="R138" s="152">
        <f t="shared" si="53"/>
        <v>0</v>
      </c>
      <c r="S138" s="123"/>
      <c r="T138" s="152">
        <f t="shared" si="54"/>
        <v>0</v>
      </c>
      <c r="U138" s="123"/>
      <c r="V138" s="152">
        <f t="shared" si="55"/>
        <v>0</v>
      </c>
      <c r="W138" s="123"/>
      <c r="X138" s="152">
        <f t="shared" si="56"/>
        <v>0</v>
      </c>
      <c r="Y138" s="123"/>
      <c r="Z138" s="152">
        <f t="shared" si="57"/>
        <v>0</v>
      </c>
      <c r="AA138" s="123"/>
      <c r="AB138" s="152">
        <f t="shared" si="58"/>
        <v>0</v>
      </c>
      <c r="AC138" s="123"/>
      <c r="AD138" s="152">
        <f t="shared" si="59"/>
        <v>0</v>
      </c>
      <c r="AE138" s="125"/>
      <c r="AF138" s="125"/>
      <c r="AG138" s="126"/>
      <c r="AH138" s="105"/>
    </row>
    <row r="139" spans="1:34" ht="15" customHeight="1" x14ac:dyDescent="0.25">
      <c r="A139" s="176" t="s">
        <v>725</v>
      </c>
      <c r="B139" s="158" t="s">
        <v>726</v>
      </c>
      <c r="C139" s="159">
        <v>0.1</v>
      </c>
      <c r="D139" s="159">
        <v>1.8</v>
      </c>
      <c r="E139" s="159">
        <v>0.1</v>
      </c>
      <c r="F139" s="159">
        <v>1.5</v>
      </c>
      <c r="G139" s="123"/>
      <c r="H139" s="152">
        <f t="shared" si="48"/>
        <v>0</v>
      </c>
      <c r="I139" s="123"/>
      <c r="J139" s="152">
        <f t="shared" si="49"/>
        <v>0</v>
      </c>
      <c r="K139" s="123"/>
      <c r="L139" s="152">
        <f t="shared" si="50"/>
        <v>0</v>
      </c>
      <c r="M139" s="123"/>
      <c r="N139" s="152">
        <f t="shared" si="51"/>
        <v>0</v>
      </c>
      <c r="O139" s="123"/>
      <c r="P139" s="152">
        <f t="shared" si="52"/>
        <v>0</v>
      </c>
      <c r="Q139" s="123"/>
      <c r="R139" s="152">
        <f t="shared" si="53"/>
        <v>0</v>
      </c>
      <c r="S139" s="123"/>
      <c r="T139" s="152">
        <f t="shared" si="54"/>
        <v>0</v>
      </c>
      <c r="U139" s="123"/>
      <c r="V139" s="152">
        <f t="shared" si="55"/>
        <v>0</v>
      </c>
      <c r="W139" s="123"/>
      <c r="X139" s="152">
        <f t="shared" si="56"/>
        <v>0</v>
      </c>
      <c r="Y139" s="123"/>
      <c r="Z139" s="152">
        <f t="shared" si="57"/>
        <v>0</v>
      </c>
      <c r="AA139" s="123"/>
      <c r="AB139" s="152">
        <f t="shared" si="58"/>
        <v>0</v>
      </c>
      <c r="AC139" s="123"/>
      <c r="AD139" s="152">
        <f t="shared" si="59"/>
        <v>0</v>
      </c>
      <c r="AE139" s="125"/>
      <c r="AF139" s="125"/>
      <c r="AG139" s="126"/>
      <c r="AH139" s="105"/>
    </row>
    <row r="140" spans="1:34" ht="15" customHeight="1" x14ac:dyDescent="0.25">
      <c r="A140" s="176" t="s">
        <v>727</v>
      </c>
      <c r="B140" s="158" t="s">
        <v>728</v>
      </c>
      <c r="C140" s="159">
        <v>0.1</v>
      </c>
      <c r="D140" s="159">
        <v>2</v>
      </c>
      <c r="E140" s="159">
        <v>0.1</v>
      </c>
      <c r="F140" s="159">
        <v>2</v>
      </c>
      <c r="G140" s="123"/>
      <c r="H140" s="152">
        <f t="shared" si="48"/>
        <v>0</v>
      </c>
      <c r="I140" s="123"/>
      <c r="J140" s="152">
        <f t="shared" si="49"/>
        <v>0</v>
      </c>
      <c r="K140" s="123"/>
      <c r="L140" s="152">
        <f t="shared" si="50"/>
        <v>0</v>
      </c>
      <c r="M140" s="123"/>
      <c r="N140" s="152">
        <f t="shared" si="51"/>
        <v>0</v>
      </c>
      <c r="O140" s="123"/>
      <c r="P140" s="152">
        <f t="shared" si="52"/>
        <v>0</v>
      </c>
      <c r="Q140" s="123"/>
      <c r="R140" s="152">
        <f t="shared" si="53"/>
        <v>0</v>
      </c>
      <c r="S140" s="123"/>
      <c r="T140" s="152">
        <f t="shared" si="54"/>
        <v>0</v>
      </c>
      <c r="U140" s="123"/>
      <c r="V140" s="152">
        <f t="shared" si="55"/>
        <v>0</v>
      </c>
      <c r="W140" s="123"/>
      <c r="X140" s="152">
        <f t="shared" si="56"/>
        <v>0</v>
      </c>
      <c r="Y140" s="123"/>
      <c r="Z140" s="152">
        <f t="shared" si="57"/>
        <v>0</v>
      </c>
      <c r="AA140" s="123"/>
      <c r="AB140" s="152">
        <f t="shared" si="58"/>
        <v>0</v>
      </c>
      <c r="AC140" s="123"/>
      <c r="AD140" s="152">
        <f t="shared" si="59"/>
        <v>0</v>
      </c>
      <c r="AE140" s="125"/>
      <c r="AF140" s="125"/>
      <c r="AG140" s="126"/>
      <c r="AH140" s="105"/>
    </row>
    <row r="141" spans="1:34" ht="15.75" customHeight="1" x14ac:dyDescent="0.25">
      <c r="A141" s="180" t="s">
        <v>729</v>
      </c>
      <c r="B141" s="173"/>
      <c r="C141" s="174"/>
      <c r="D141" s="174"/>
      <c r="E141" s="174"/>
      <c r="F141" s="174"/>
      <c r="G141" s="130"/>
      <c r="H141" s="154"/>
      <c r="I141" s="130"/>
      <c r="J141" s="154"/>
      <c r="K141" s="130"/>
      <c r="L141" s="154"/>
      <c r="M141" s="130"/>
      <c r="N141" s="154"/>
      <c r="O141" s="130"/>
      <c r="P141" s="154"/>
      <c r="Q141" s="130"/>
      <c r="R141" s="154"/>
      <c r="S141" s="130"/>
      <c r="T141" s="154"/>
      <c r="U141" s="130"/>
      <c r="V141" s="154"/>
      <c r="W141" s="130"/>
      <c r="X141" s="154"/>
      <c r="Y141" s="130"/>
      <c r="Z141" s="154"/>
      <c r="AA141" s="130"/>
      <c r="AB141" s="154"/>
      <c r="AC141" s="130"/>
      <c r="AD141" s="154"/>
      <c r="AE141" s="146"/>
      <c r="AF141" s="146"/>
      <c r="AG141" s="144"/>
      <c r="AH141" s="105"/>
    </row>
    <row r="142" spans="1:34" ht="15" customHeight="1" x14ac:dyDescent="0.25">
      <c r="A142" s="176" t="s">
        <v>730</v>
      </c>
      <c r="B142" s="158" t="s">
        <v>731</v>
      </c>
      <c r="C142" s="159">
        <v>13</v>
      </c>
      <c r="D142" s="159">
        <v>24</v>
      </c>
      <c r="E142" s="159">
        <v>17</v>
      </c>
      <c r="F142" s="159">
        <v>21</v>
      </c>
      <c r="G142" s="123"/>
      <c r="H142" s="152">
        <f t="shared" ref="H142:H150" si="60">G142</f>
        <v>0</v>
      </c>
      <c r="I142" s="123"/>
      <c r="J142" s="152">
        <f t="shared" ref="J142:J150" si="61">I142</f>
        <v>0</v>
      </c>
      <c r="K142" s="123"/>
      <c r="L142" s="152">
        <f t="shared" ref="L142:L150" si="62">K142</f>
        <v>0</v>
      </c>
      <c r="M142" s="123"/>
      <c r="N142" s="152">
        <f t="shared" ref="N142:N150" si="63">M142</f>
        <v>0</v>
      </c>
      <c r="O142" s="123"/>
      <c r="P142" s="152">
        <f t="shared" ref="P142:P150" si="64">O142</f>
        <v>0</v>
      </c>
      <c r="Q142" s="123"/>
      <c r="R142" s="152">
        <f t="shared" ref="R142:R150" si="65">Q142</f>
        <v>0</v>
      </c>
      <c r="S142" s="123"/>
      <c r="T142" s="152">
        <f t="shared" ref="T142:T150" si="66">S142</f>
        <v>0</v>
      </c>
      <c r="U142" s="123"/>
      <c r="V142" s="152">
        <f t="shared" ref="V142:V150" si="67">U142</f>
        <v>0</v>
      </c>
      <c r="W142" s="123"/>
      <c r="X142" s="152">
        <f t="shared" ref="X142:X150" si="68">W142</f>
        <v>0</v>
      </c>
      <c r="Y142" s="123"/>
      <c r="Z142" s="152">
        <f t="shared" ref="Z142:Z150" si="69">Y142</f>
        <v>0</v>
      </c>
      <c r="AA142" s="123"/>
      <c r="AB142" s="152">
        <f t="shared" ref="AB142:AB150" si="70">AA142</f>
        <v>0</v>
      </c>
      <c r="AC142" s="123"/>
      <c r="AD142" s="152">
        <f t="shared" ref="AD142:AD150" si="71">AC142</f>
        <v>0</v>
      </c>
      <c r="AE142" s="125" t="s">
        <v>732</v>
      </c>
      <c r="AF142" s="125" t="s">
        <v>733</v>
      </c>
      <c r="AG142" s="126"/>
      <c r="AH142" s="105"/>
    </row>
    <row r="143" spans="1:34" ht="15" customHeight="1" x14ac:dyDescent="0.25">
      <c r="A143" s="176" t="s">
        <v>734</v>
      </c>
      <c r="B143" s="158" t="s">
        <v>735</v>
      </c>
      <c r="C143" s="159">
        <v>5</v>
      </c>
      <c r="D143" s="159">
        <v>10</v>
      </c>
      <c r="E143" s="159">
        <v>7</v>
      </c>
      <c r="F143" s="159">
        <v>8</v>
      </c>
      <c r="G143" s="123"/>
      <c r="H143" s="152">
        <f t="shared" si="60"/>
        <v>0</v>
      </c>
      <c r="I143" s="123"/>
      <c r="J143" s="152">
        <f t="shared" si="61"/>
        <v>0</v>
      </c>
      <c r="K143" s="123"/>
      <c r="L143" s="152">
        <f t="shared" si="62"/>
        <v>0</v>
      </c>
      <c r="M143" s="123"/>
      <c r="N143" s="152">
        <f t="shared" si="63"/>
        <v>0</v>
      </c>
      <c r="O143" s="123"/>
      <c r="P143" s="152">
        <f t="shared" si="64"/>
        <v>0</v>
      </c>
      <c r="Q143" s="123"/>
      <c r="R143" s="152">
        <f t="shared" si="65"/>
        <v>0</v>
      </c>
      <c r="S143" s="123"/>
      <c r="T143" s="152">
        <f t="shared" si="66"/>
        <v>0</v>
      </c>
      <c r="U143" s="123"/>
      <c r="V143" s="152">
        <f t="shared" si="67"/>
        <v>0</v>
      </c>
      <c r="W143" s="123"/>
      <c r="X143" s="152">
        <f t="shared" si="68"/>
        <v>0</v>
      </c>
      <c r="Y143" s="123"/>
      <c r="Z143" s="152">
        <f t="shared" si="69"/>
        <v>0</v>
      </c>
      <c r="AA143" s="123"/>
      <c r="AB143" s="152">
        <f t="shared" si="70"/>
        <v>0</v>
      </c>
      <c r="AC143" s="123"/>
      <c r="AD143" s="152">
        <f t="shared" si="71"/>
        <v>0</v>
      </c>
      <c r="AE143" s="125" t="s">
        <v>736</v>
      </c>
      <c r="AF143" s="125" t="s">
        <v>737</v>
      </c>
      <c r="AG143" s="126"/>
      <c r="AH143" s="105"/>
    </row>
    <row r="144" spans="1:34" ht="15" customHeight="1" x14ac:dyDescent="0.25">
      <c r="A144" s="176" t="s">
        <v>738</v>
      </c>
      <c r="B144" s="158" t="s">
        <v>739</v>
      </c>
      <c r="C144" s="159">
        <v>3</v>
      </c>
      <c r="D144" s="159">
        <v>8</v>
      </c>
      <c r="E144" s="159">
        <v>5</v>
      </c>
      <c r="F144" s="159">
        <v>6</v>
      </c>
      <c r="G144" s="123"/>
      <c r="H144" s="152">
        <f t="shared" si="60"/>
        <v>0</v>
      </c>
      <c r="I144" s="123"/>
      <c r="J144" s="152">
        <f t="shared" si="61"/>
        <v>0</v>
      </c>
      <c r="K144" s="123"/>
      <c r="L144" s="152">
        <f t="shared" si="62"/>
        <v>0</v>
      </c>
      <c r="M144" s="123"/>
      <c r="N144" s="152">
        <f t="shared" si="63"/>
        <v>0</v>
      </c>
      <c r="O144" s="123"/>
      <c r="P144" s="152">
        <f t="shared" si="64"/>
        <v>0</v>
      </c>
      <c r="Q144" s="123"/>
      <c r="R144" s="152">
        <f t="shared" si="65"/>
        <v>0</v>
      </c>
      <c r="S144" s="123"/>
      <c r="T144" s="152">
        <f t="shared" si="66"/>
        <v>0</v>
      </c>
      <c r="U144" s="123"/>
      <c r="V144" s="152">
        <f t="shared" si="67"/>
        <v>0</v>
      </c>
      <c r="W144" s="123"/>
      <c r="X144" s="152">
        <f t="shared" si="68"/>
        <v>0</v>
      </c>
      <c r="Y144" s="123"/>
      <c r="Z144" s="152">
        <f t="shared" si="69"/>
        <v>0</v>
      </c>
      <c r="AA144" s="123"/>
      <c r="AB144" s="152">
        <f t="shared" si="70"/>
        <v>0</v>
      </c>
      <c r="AC144" s="123"/>
      <c r="AD144" s="152">
        <f t="shared" si="71"/>
        <v>0</v>
      </c>
      <c r="AE144" s="125" t="s">
        <v>740</v>
      </c>
      <c r="AF144" s="125" t="s">
        <v>741</v>
      </c>
      <c r="AG144" s="126"/>
      <c r="AH144" s="105"/>
    </row>
    <row r="145" spans="1:34" ht="15" customHeight="1" x14ac:dyDescent="0.25">
      <c r="A145" s="176" t="s">
        <v>742</v>
      </c>
      <c r="B145" s="158" t="s">
        <v>743</v>
      </c>
      <c r="C145" s="159">
        <v>1</v>
      </c>
      <c r="D145" s="159">
        <v>4</v>
      </c>
      <c r="E145" s="159">
        <v>2</v>
      </c>
      <c r="F145" s="159">
        <v>3</v>
      </c>
      <c r="G145" s="123"/>
      <c r="H145" s="152">
        <f t="shared" si="60"/>
        <v>0</v>
      </c>
      <c r="I145" s="123"/>
      <c r="J145" s="152">
        <f t="shared" si="61"/>
        <v>0</v>
      </c>
      <c r="K145" s="123"/>
      <c r="L145" s="152">
        <f t="shared" si="62"/>
        <v>0</v>
      </c>
      <c r="M145" s="123"/>
      <c r="N145" s="152">
        <f t="shared" si="63"/>
        <v>0</v>
      </c>
      <c r="O145" s="123"/>
      <c r="P145" s="152">
        <f t="shared" si="64"/>
        <v>0</v>
      </c>
      <c r="Q145" s="123"/>
      <c r="R145" s="152">
        <f t="shared" si="65"/>
        <v>0</v>
      </c>
      <c r="S145" s="123"/>
      <c r="T145" s="152">
        <f t="shared" si="66"/>
        <v>0</v>
      </c>
      <c r="U145" s="123"/>
      <c r="V145" s="152">
        <f t="shared" si="67"/>
        <v>0</v>
      </c>
      <c r="W145" s="123"/>
      <c r="X145" s="152">
        <f t="shared" si="68"/>
        <v>0</v>
      </c>
      <c r="Y145" s="123"/>
      <c r="Z145" s="152">
        <f t="shared" si="69"/>
        <v>0</v>
      </c>
      <c r="AA145" s="123"/>
      <c r="AB145" s="152">
        <f t="shared" si="70"/>
        <v>0</v>
      </c>
      <c r="AC145" s="123"/>
      <c r="AD145" s="152">
        <f t="shared" si="71"/>
        <v>0</v>
      </c>
      <c r="AE145" s="125" t="s">
        <v>744</v>
      </c>
      <c r="AF145" s="125" t="s">
        <v>745</v>
      </c>
      <c r="AG145" s="126"/>
      <c r="AH145" s="105"/>
    </row>
    <row r="146" spans="1:34" ht="15" customHeight="1" x14ac:dyDescent="0.25">
      <c r="A146" s="176" t="s">
        <v>746</v>
      </c>
      <c r="B146" s="158" t="s">
        <v>747</v>
      </c>
      <c r="C146" s="159">
        <v>1</v>
      </c>
      <c r="D146" s="159">
        <v>4</v>
      </c>
      <c r="E146" s="159">
        <v>2</v>
      </c>
      <c r="F146" s="159">
        <v>3</v>
      </c>
      <c r="G146" s="123"/>
      <c r="H146" s="152">
        <f t="shared" si="60"/>
        <v>0</v>
      </c>
      <c r="I146" s="123"/>
      <c r="J146" s="152">
        <f t="shared" si="61"/>
        <v>0</v>
      </c>
      <c r="K146" s="123"/>
      <c r="L146" s="152">
        <f t="shared" si="62"/>
        <v>0</v>
      </c>
      <c r="M146" s="123"/>
      <c r="N146" s="152">
        <f t="shared" si="63"/>
        <v>0</v>
      </c>
      <c r="O146" s="123"/>
      <c r="P146" s="152">
        <f t="shared" si="64"/>
        <v>0</v>
      </c>
      <c r="Q146" s="123"/>
      <c r="R146" s="152">
        <f t="shared" si="65"/>
        <v>0</v>
      </c>
      <c r="S146" s="123"/>
      <c r="T146" s="152">
        <f t="shared" si="66"/>
        <v>0</v>
      </c>
      <c r="U146" s="123"/>
      <c r="V146" s="152">
        <f t="shared" si="67"/>
        <v>0</v>
      </c>
      <c r="W146" s="123"/>
      <c r="X146" s="152">
        <f t="shared" si="68"/>
        <v>0</v>
      </c>
      <c r="Y146" s="123"/>
      <c r="Z146" s="152">
        <f t="shared" si="69"/>
        <v>0</v>
      </c>
      <c r="AA146" s="123"/>
      <c r="AB146" s="152">
        <f t="shared" si="70"/>
        <v>0</v>
      </c>
      <c r="AC146" s="123"/>
      <c r="AD146" s="152">
        <f t="shared" si="71"/>
        <v>0</v>
      </c>
      <c r="AE146" s="125" t="s">
        <v>748</v>
      </c>
      <c r="AF146" s="125" t="s">
        <v>749</v>
      </c>
      <c r="AG146" s="126"/>
      <c r="AH146" s="105"/>
    </row>
    <row r="147" spans="1:34" ht="15" customHeight="1" x14ac:dyDescent="0.25">
      <c r="A147" s="176" t="s">
        <v>750</v>
      </c>
      <c r="B147" s="158" t="s">
        <v>751</v>
      </c>
      <c r="C147" s="159">
        <v>1</v>
      </c>
      <c r="D147" s="159">
        <v>4</v>
      </c>
      <c r="E147" s="159">
        <v>2</v>
      </c>
      <c r="F147" s="159">
        <v>3</v>
      </c>
      <c r="G147" s="123"/>
      <c r="H147" s="152">
        <f t="shared" si="60"/>
        <v>0</v>
      </c>
      <c r="I147" s="123"/>
      <c r="J147" s="152">
        <f t="shared" si="61"/>
        <v>0</v>
      </c>
      <c r="K147" s="123"/>
      <c r="L147" s="152">
        <f t="shared" si="62"/>
        <v>0</v>
      </c>
      <c r="M147" s="123"/>
      <c r="N147" s="152">
        <f t="shared" si="63"/>
        <v>0</v>
      </c>
      <c r="O147" s="123"/>
      <c r="P147" s="152">
        <f t="shared" si="64"/>
        <v>0</v>
      </c>
      <c r="Q147" s="123"/>
      <c r="R147" s="152">
        <f t="shared" si="65"/>
        <v>0</v>
      </c>
      <c r="S147" s="123"/>
      <c r="T147" s="152">
        <f t="shared" si="66"/>
        <v>0</v>
      </c>
      <c r="U147" s="123"/>
      <c r="V147" s="152">
        <f t="shared" si="67"/>
        <v>0</v>
      </c>
      <c r="W147" s="123"/>
      <c r="X147" s="152">
        <f t="shared" si="68"/>
        <v>0</v>
      </c>
      <c r="Y147" s="123"/>
      <c r="Z147" s="152">
        <f t="shared" si="69"/>
        <v>0</v>
      </c>
      <c r="AA147" s="123"/>
      <c r="AB147" s="152">
        <f t="shared" si="70"/>
        <v>0</v>
      </c>
      <c r="AC147" s="123"/>
      <c r="AD147" s="152">
        <f t="shared" si="71"/>
        <v>0</v>
      </c>
      <c r="AE147" s="125" t="s">
        <v>752</v>
      </c>
      <c r="AF147" s="125" t="s">
        <v>753</v>
      </c>
      <c r="AG147" s="126"/>
      <c r="AH147" s="105"/>
    </row>
    <row r="148" spans="1:34" ht="30" customHeight="1" x14ac:dyDescent="0.25">
      <c r="A148" s="176" t="s">
        <v>754</v>
      </c>
      <c r="B148" s="158" t="s">
        <v>755</v>
      </c>
      <c r="C148" s="159">
        <v>3</v>
      </c>
      <c r="D148" s="159">
        <v>10</v>
      </c>
      <c r="E148" s="159">
        <v>7</v>
      </c>
      <c r="F148" s="159">
        <v>10</v>
      </c>
      <c r="G148" s="123"/>
      <c r="H148" s="152">
        <f t="shared" si="60"/>
        <v>0</v>
      </c>
      <c r="I148" s="123"/>
      <c r="J148" s="152">
        <f t="shared" si="61"/>
        <v>0</v>
      </c>
      <c r="K148" s="123"/>
      <c r="L148" s="152">
        <f t="shared" si="62"/>
        <v>0</v>
      </c>
      <c r="M148" s="123"/>
      <c r="N148" s="152">
        <f t="shared" si="63"/>
        <v>0</v>
      </c>
      <c r="O148" s="123"/>
      <c r="P148" s="152">
        <f t="shared" si="64"/>
        <v>0</v>
      </c>
      <c r="Q148" s="123"/>
      <c r="R148" s="152">
        <f t="shared" si="65"/>
        <v>0</v>
      </c>
      <c r="S148" s="123"/>
      <c r="T148" s="152">
        <f t="shared" si="66"/>
        <v>0</v>
      </c>
      <c r="U148" s="123"/>
      <c r="V148" s="152">
        <f t="shared" si="67"/>
        <v>0</v>
      </c>
      <c r="W148" s="123"/>
      <c r="X148" s="152">
        <f t="shared" si="68"/>
        <v>0</v>
      </c>
      <c r="Y148" s="123"/>
      <c r="Z148" s="152">
        <f t="shared" si="69"/>
        <v>0</v>
      </c>
      <c r="AA148" s="123"/>
      <c r="AB148" s="152">
        <f t="shared" si="70"/>
        <v>0</v>
      </c>
      <c r="AC148" s="123"/>
      <c r="AD148" s="152">
        <f t="shared" si="71"/>
        <v>0</v>
      </c>
      <c r="AE148" s="125" t="s">
        <v>756</v>
      </c>
      <c r="AF148" s="125" t="s">
        <v>757</v>
      </c>
      <c r="AG148" s="126"/>
      <c r="AH148" s="105"/>
    </row>
    <row r="149" spans="1:34" ht="30" customHeight="1" x14ac:dyDescent="0.25">
      <c r="A149" s="176" t="s">
        <v>758</v>
      </c>
      <c r="B149" s="158" t="s">
        <v>759</v>
      </c>
      <c r="C149" s="159">
        <v>22</v>
      </c>
      <c r="D149" s="159">
        <v>130</v>
      </c>
      <c r="E149" s="159">
        <v>22</v>
      </c>
      <c r="F149" s="159">
        <v>100</v>
      </c>
      <c r="G149" s="123"/>
      <c r="H149" s="152">
        <f t="shared" si="60"/>
        <v>0</v>
      </c>
      <c r="I149" s="123"/>
      <c r="J149" s="152">
        <f t="shared" si="61"/>
        <v>0</v>
      </c>
      <c r="K149" s="123"/>
      <c r="L149" s="152">
        <f t="shared" si="62"/>
        <v>0</v>
      </c>
      <c r="M149" s="123"/>
      <c r="N149" s="152">
        <f t="shared" si="63"/>
        <v>0</v>
      </c>
      <c r="O149" s="123"/>
      <c r="P149" s="152">
        <f t="shared" si="64"/>
        <v>0</v>
      </c>
      <c r="Q149" s="123"/>
      <c r="R149" s="152">
        <f t="shared" si="65"/>
        <v>0</v>
      </c>
      <c r="S149" s="123"/>
      <c r="T149" s="152">
        <f t="shared" si="66"/>
        <v>0</v>
      </c>
      <c r="U149" s="123"/>
      <c r="V149" s="152">
        <f t="shared" si="67"/>
        <v>0</v>
      </c>
      <c r="W149" s="123"/>
      <c r="X149" s="152">
        <f t="shared" si="68"/>
        <v>0</v>
      </c>
      <c r="Y149" s="123"/>
      <c r="Z149" s="152">
        <f t="shared" si="69"/>
        <v>0</v>
      </c>
      <c r="AA149" s="123"/>
      <c r="AB149" s="152">
        <f t="shared" si="70"/>
        <v>0</v>
      </c>
      <c r="AC149" s="123"/>
      <c r="AD149" s="152">
        <f t="shared" si="71"/>
        <v>0</v>
      </c>
      <c r="AE149" s="125" t="s">
        <v>760</v>
      </c>
      <c r="AF149" s="125" t="s">
        <v>761</v>
      </c>
      <c r="AG149" s="126"/>
      <c r="AH149" s="105"/>
    </row>
    <row r="150" spans="1:34" ht="30" customHeight="1" x14ac:dyDescent="0.25">
      <c r="A150" s="176" t="s">
        <v>762</v>
      </c>
      <c r="B150" s="158" t="s">
        <v>763</v>
      </c>
      <c r="C150" s="159">
        <v>20</v>
      </c>
      <c r="D150" s="159">
        <v>60</v>
      </c>
      <c r="E150" s="159">
        <v>25</v>
      </c>
      <c r="F150" s="159">
        <v>60</v>
      </c>
      <c r="G150" s="123"/>
      <c r="H150" s="152">
        <f t="shared" si="60"/>
        <v>0</v>
      </c>
      <c r="I150" s="123"/>
      <c r="J150" s="152">
        <f t="shared" si="61"/>
        <v>0</v>
      </c>
      <c r="K150" s="123"/>
      <c r="L150" s="152">
        <f t="shared" si="62"/>
        <v>0</v>
      </c>
      <c r="M150" s="123"/>
      <c r="N150" s="152">
        <f t="shared" si="63"/>
        <v>0</v>
      </c>
      <c r="O150" s="123"/>
      <c r="P150" s="152">
        <f t="shared" si="64"/>
        <v>0</v>
      </c>
      <c r="Q150" s="123"/>
      <c r="R150" s="152">
        <f t="shared" si="65"/>
        <v>0</v>
      </c>
      <c r="S150" s="123"/>
      <c r="T150" s="152">
        <f t="shared" si="66"/>
        <v>0</v>
      </c>
      <c r="U150" s="123"/>
      <c r="V150" s="152">
        <f t="shared" si="67"/>
        <v>0</v>
      </c>
      <c r="W150" s="123"/>
      <c r="X150" s="152">
        <f t="shared" si="68"/>
        <v>0</v>
      </c>
      <c r="Y150" s="123"/>
      <c r="Z150" s="152">
        <f t="shared" si="69"/>
        <v>0</v>
      </c>
      <c r="AA150" s="123"/>
      <c r="AB150" s="152">
        <f t="shared" si="70"/>
        <v>0</v>
      </c>
      <c r="AC150" s="123"/>
      <c r="AD150" s="152">
        <f t="shared" si="71"/>
        <v>0</v>
      </c>
      <c r="AE150" s="125"/>
      <c r="AF150" s="125" t="s">
        <v>764</v>
      </c>
      <c r="AG150" s="126"/>
      <c r="AH150" s="105"/>
    </row>
    <row r="151" spans="1:34" ht="15.75" customHeight="1" x14ac:dyDescent="0.25">
      <c r="A151" s="148"/>
      <c r="B151" s="136"/>
      <c r="C151" s="137"/>
      <c r="D151" s="137"/>
      <c r="E151" s="137"/>
      <c r="F151" s="137"/>
      <c r="G151" s="130"/>
      <c r="H151" s="154"/>
      <c r="I151" s="130"/>
      <c r="J151" s="154"/>
      <c r="K151" s="130"/>
      <c r="L151" s="154"/>
      <c r="M151" s="130"/>
      <c r="N151" s="154"/>
      <c r="O151" s="130"/>
      <c r="P151" s="154"/>
      <c r="Q151" s="130"/>
      <c r="R151" s="154"/>
      <c r="S151" s="130"/>
      <c r="T151" s="154"/>
      <c r="U151" s="130"/>
      <c r="V151" s="154"/>
      <c r="W151" s="130"/>
      <c r="X151" s="154"/>
      <c r="Y151" s="130"/>
      <c r="Z151" s="154"/>
      <c r="AA151" s="130"/>
      <c r="AB151" s="154"/>
      <c r="AC151" s="130"/>
      <c r="AD151" s="154"/>
      <c r="AE151" s="131"/>
      <c r="AF151" s="131"/>
      <c r="AG151" s="132"/>
      <c r="AH151" s="105"/>
    </row>
    <row r="152" spans="1:34" ht="15" customHeight="1" x14ac:dyDescent="0.25">
      <c r="A152" s="120"/>
      <c r="B152" s="121"/>
      <c r="C152" s="122"/>
      <c r="D152" s="122"/>
      <c r="E152" s="122"/>
      <c r="F152" s="122"/>
      <c r="G152" s="123"/>
      <c r="H152" s="152"/>
      <c r="I152" s="123"/>
      <c r="J152" s="152"/>
      <c r="K152" s="123"/>
      <c r="L152" s="152"/>
      <c r="M152" s="123"/>
      <c r="N152" s="152"/>
      <c r="O152" s="123"/>
      <c r="P152" s="152"/>
      <c r="Q152" s="123"/>
      <c r="R152" s="152"/>
      <c r="S152" s="123"/>
      <c r="T152" s="152"/>
      <c r="U152" s="123"/>
      <c r="V152" s="152"/>
      <c r="W152" s="123"/>
      <c r="X152" s="152"/>
      <c r="Y152" s="123"/>
      <c r="Z152" s="152"/>
      <c r="AA152" s="123"/>
      <c r="AB152" s="152"/>
      <c r="AC152" s="123"/>
      <c r="AD152" s="152"/>
      <c r="AE152" s="125"/>
      <c r="AF152" s="125"/>
      <c r="AG152" s="126"/>
      <c r="AH152" s="105"/>
    </row>
    <row r="153" spans="1:34" ht="15" customHeight="1" x14ac:dyDescent="0.25">
      <c r="A153" s="120"/>
      <c r="B153" s="121"/>
      <c r="C153" s="122"/>
      <c r="D153" s="122"/>
      <c r="E153" s="122"/>
      <c r="F153" s="122"/>
      <c r="G153" s="123"/>
      <c r="H153" s="152"/>
      <c r="I153" s="123"/>
      <c r="J153" s="152"/>
      <c r="K153" s="123"/>
      <c r="L153" s="152"/>
      <c r="M153" s="123"/>
      <c r="N153" s="152"/>
      <c r="O153" s="123"/>
      <c r="P153" s="152"/>
      <c r="Q153" s="123"/>
      <c r="R153" s="152"/>
      <c r="S153" s="123"/>
      <c r="T153" s="152"/>
      <c r="U153" s="123"/>
      <c r="V153" s="152"/>
      <c r="W153" s="123"/>
      <c r="X153" s="152"/>
      <c r="Y153" s="123"/>
      <c r="Z153" s="152"/>
      <c r="AA153" s="123"/>
      <c r="AB153" s="152"/>
      <c r="AC153" s="123"/>
      <c r="AD153" s="152"/>
      <c r="AE153" s="125"/>
      <c r="AF153" s="125"/>
      <c r="AG153" s="126"/>
      <c r="AH153" s="105"/>
    </row>
    <row r="154" spans="1:34" ht="15" customHeight="1" x14ac:dyDescent="0.25">
      <c r="A154" s="120"/>
      <c r="B154" s="121"/>
      <c r="C154" s="122"/>
      <c r="D154" s="122"/>
      <c r="E154" s="122"/>
      <c r="F154" s="122"/>
      <c r="G154" s="123"/>
      <c r="H154" s="152"/>
      <c r="I154" s="123"/>
      <c r="J154" s="152"/>
      <c r="K154" s="123"/>
      <c r="L154" s="152"/>
      <c r="M154" s="123"/>
      <c r="N154" s="152"/>
      <c r="O154" s="123"/>
      <c r="P154" s="152"/>
      <c r="Q154" s="123"/>
      <c r="R154" s="152"/>
      <c r="S154" s="123"/>
      <c r="T154" s="152"/>
      <c r="U154" s="123"/>
      <c r="V154" s="152"/>
      <c r="W154" s="123"/>
      <c r="X154" s="152"/>
      <c r="Y154" s="123"/>
      <c r="Z154" s="152"/>
      <c r="AA154" s="123"/>
      <c r="AB154" s="152"/>
      <c r="AC154" s="123"/>
      <c r="AD154" s="152"/>
      <c r="AE154" s="125"/>
      <c r="AF154" s="125"/>
      <c r="AG154" s="126"/>
      <c r="AH154" s="105"/>
    </row>
    <row r="155" spans="1:34" ht="15" customHeight="1" x14ac:dyDescent="0.25">
      <c r="A155" s="120"/>
      <c r="B155" s="121"/>
      <c r="C155" s="122"/>
      <c r="D155" s="122"/>
      <c r="E155" s="122"/>
      <c r="F155" s="122"/>
      <c r="G155" s="123"/>
      <c r="H155" s="152"/>
      <c r="I155" s="123"/>
      <c r="J155" s="152"/>
      <c r="K155" s="123"/>
      <c r="L155" s="152"/>
      <c r="M155" s="123"/>
      <c r="N155" s="152"/>
      <c r="O155" s="123"/>
      <c r="P155" s="152"/>
      <c r="Q155" s="123"/>
      <c r="R155" s="152"/>
      <c r="S155" s="123"/>
      <c r="T155" s="152"/>
      <c r="U155" s="123"/>
      <c r="V155" s="152"/>
      <c r="W155" s="123"/>
      <c r="X155" s="152"/>
      <c r="Y155" s="123"/>
      <c r="Z155" s="152"/>
      <c r="AA155" s="123"/>
      <c r="AB155" s="152"/>
      <c r="AC155" s="123"/>
      <c r="AD155" s="152"/>
      <c r="AE155" s="125"/>
      <c r="AF155" s="125"/>
      <c r="AG155" s="126"/>
      <c r="AH155" s="105"/>
    </row>
    <row r="156" spans="1:34" ht="15" customHeight="1" x14ac:dyDescent="0.25">
      <c r="A156" s="120"/>
      <c r="B156" s="121"/>
      <c r="C156" s="122"/>
      <c r="D156" s="122"/>
      <c r="E156" s="122"/>
      <c r="F156" s="122"/>
      <c r="G156" s="123"/>
      <c r="H156" s="152"/>
      <c r="I156" s="123"/>
      <c r="J156" s="152"/>
      <c r="K156" s="123"/>
      <c r="L156" s="152"/>
      <c r="M156" s="123"/>
      <c r="N156" s="152"/>
      <c r="O156" s="123"/>
      <c r="P156" s="152"/>
      <c r="Q156" s="123"/>
      <c r="R156" s="152"/>
      <c r="S156" s="123"/>
      <c r="T156" s="152"/>
      <c r="U156" s="123"/>
      <c r="V156" s="152"/>
      <c r="W156" s="123"/>
      <c r="X156" s="152"/>
      <c r="Y156" s="123"/>
      <c r="Z156" s="152"/>
      <c r="AA156" s="123"/>
      <c r="AB156" s="152"/>
      <c r="AC156" s="123"/>
      <c r="AD156" s="152"/>
      <c r="AE156" s="125"/>
      <c r="AF156" s="125"/>
      <c r="AG156" s="126"/>
      <c r="AH156" s="105"/>
    </row>
    <row r="157" spans="1:34" ht="15" customHeight="1" x14ac:dyDescent="0.25">
      <c r="A157" s="120"/>
      <c r="B157" s="121"/>
      <c r="C157" s="122"/>
      <c r="D157" s="122"/>
      <c r="E157" s="122"/>
      <c r="F157" s="122"/>
      <c r="G157" s="123"/>
      <c r="H157" s="152"/>
      <c r="I157" s="123"/>
      <c r="J157" s="152"/>
      <c r="K157" s="123"/>
      <c r="L157" s="152"/>
      <c r="M157" s="123"/>
      <c r="N157" s="152"/>
      <c r="O157" s="123"/>
      <c r="P157" s="152"/>
      <c r="Q157" s="123"/>
      <c r="R157" s="152"/>
      <c r="S157" s="123"/>
      <c r="T157" s="152"/>
      <c r="U157" s="123"/>
      <c r="V157" s="152"/>
      <c r="W157" s="123"/>
      <c r="X157" s="152"/>
      <c r="Y157" s="123"/>
      <c r="Z157" s="152"/>
      <c r="AA157" s="123"/>
      <c r="AB157" s="152"/>
      <c r="AC157" s="123"/>
      <c r="AD157" s="152"/>
      <c r="AE157" s="125"/>
      <c r="AF157" s="125"/>
      <c r="AG157" s="126"/>
      <c r="AH157" s="105"/>
    </row>
    <row r="158" spans="1:34" ht="15" customHeight="1" x14ac:dyDescent="0.25">
      <c r="A158" s="120"/>
      <c r="B158" s="121"/>
      <c r="C158" s="122"/>
      <c r="D158" s="122"/>
      <c r="E158" s="122"/>
      <c r="F158" s="122"/>
      <c r="G158" s="123"/>
      <c r="H158" s="152"/>
      <c r="I158" s="123"/>
      <c r="J158" s="152"/>
      <c r="K158" s="123"/>
      <c r="L158" s="152"/>
      <c r="M158" s="123"/>
      <c r="N158" s="152"/>
      <c r="O158" s="123"/>
      <c r="P158" s="152"/>
      <c r="Q158" s="123"/>
      <c r="R158" s="152"/>
      <c r="S158" s="123"/>
      <c r="T158" s="152"/>
      <c r="U158" s="123"/>
      <c r="V158" s="152"/>
      <c r="W158" s="123"/>
      <c r="X158" s="152"/>
      <c r="Y158" s="123"/>
      <c r="Z158" s="152"/>
      <c r="AA158" s="123"/>
      <c r="AB158" s="152"/>
      <c r="AC158" s="123"/>
      <c r="AD158" s="152"/>
      <c r="AE158" s="125"/>
      <c r="AF158" s="125"/>
      <c r="AG158" s="126"/>
      <c r="AH158" s="105"/>
    </row>
    <row r="159" spans="1:34" ht="15" customHeight="1" x14ac:dyDescent="0.25">
      <c r="A159" s="120"/>
      <c r="B159" s="121"/>
      <c r="C159" s="122"/>
      <c r="D159" s="122"/>
      <c r="E159" s="122"/>
      <c r="F159" s="122"/>
      <c r="G159" s="123"/>
      <c r="H159" s="152"/>
      <c r="I159" s="123"/>
      <c r="J159" s="152"/>
      <c r="K159" s="123"/>
      <c r="L159" s="152"/>
      <c r="M159" s="123"/>
      <c r="N159" s="152"/>
      <c r="O159" s="123"/>
      <c r="P159" s="152"/>
      <c r="Q159" s="123"/>
      <c r="R159" s="152"/>
      <c r="S159" s="123"/>
      <c r="T159" s="152"/>
      <c r="U159" s="123"/>
      <c r="V159" s="152"/>
      <c r="W159" s="123"/>
      <c r="X159" s="152"/>
      <c r="Y159" s="123"/>
      <c r="Z159" s="152"/>
      <c r="AA159" s="123"/>
      <c r="AB159" s="152"/>
      <c r="AC159" s="123"/>
      <c r="AD159" s="152"/>
      <c r="AE159" s="125"/>
      <c r="AF159" s="125"/>
      <c r="AG159" s="126"/>
      <c r="AH159" s="105"/>
    </row>
    <row r="160" spans="1:34" ht="15" customHeight="1" x14ac:dyDescent="0.25">
      <c r="A160" s="120"/>
      <c r="B160" s="121"/>
      <c r="C160" s="122"/>
      <c r="D160" s="122"/>
      <c r="E160" s="122"/>
      <c r="F160" s="122"/>
      <c r="G160" s="123"/>
      <c r="H160" s="152"/>
      <c r="I160" s="123"/>
      <c r="J160" s="152"/>
      <c r="K160" s="123"/>
      <c r="L160" s="152"/>
      <c r="M160" s="123"/>
      <c r="N160" s="152"/>
      <c r="O160" s="123"/>
      <c r="P160" s="152"/>
      <c r="Q160" s="123"/>
      <c r="R160" s="152"/>
      <c r="S160" s="123"/>
      <c r="T160" s="152"/>
      <c r="U160" s="123"/>
      <c r="V160" s="152"/>
      <c r="W160" s="123"/>
      <c r="X160" s="152"/>
      <c r="Y160" s="123"/>
      <c r="Z160" s="152"/>
      <c r="AA160" s="123"/>
      <c r="AB160" s="152"/>
      <c r="AC160" s="123"/>
      <c r="AD160" s="152"/>
      <c r="AE160" s="125"/>
      <c r="AF160" s="125"/>
      <c r="AG160" s="126"/>
      <c r="AH160" s="105"/>
    </row>
    <row r="161" spans="1:34" ht="15" customHeight="1" x14ac:dyDescent="0.25">
      <c r="A161" s="120"/>
      <c r="B161" s="121"/>
      <c r="C161" s="122"/>
      <c r="D161" s="122"/>
      <c r="E161" s="122"/>
      <c r="F161" s="122"/>
      <c r="G161" s="123"/>
      <c r="H161" s="152"/>
      <c r="I161" s="123"/>
      <c r="J161" s="152"/>
      <c r="K161" s="123"/>
      <c r="L161" s="152"/>
      <c r="M161" s="123"/>
      <c r="N161" s="152"/>
      <c r="O161" s="123"/>
      <c r="P161" s="152"/>
      <c r="Q161" s="123"/>
      <c r="R161" s="152"/>
      <c r="S161" s="123"/>
      <c r="T161" s="152"/>
      <c r="U161" s="123"/>
      <c r="V161" s="152"/>
      <c r="W161" s="123"/>
      <c r="X161" s="152"/>
      <c r="Y161" s="123"/>
      <c r="Z161" s="152"/>
      <c r="AA161" s="123"/>
      <c r="AB161" s="152"/>
      <c r="AC161" s="123"/>
      <c r="AD161" s="152"/>
      <c r="AE161" s="125"/>
      <c r="AF161" s="125"/>
      <c r="AG161" s="126"/>
      <c r="AH161" s="105"/>
    </row>
    <row r="162" spans="1:34" ht="15" customHeight="1" x14ac:dyDescent="0.25">
      <c r="A162" s="120"/>
      <c r="B162" s="121"/>
      <c r="C162" s="122"/>
      <c r="D162" s="122"/>
      <c r="E162" s="122"/>
      <c r="F162" s="122"/>
      <c r="G162" s="123"/>
      <c r="H162" s="152"/>
      <c r="I162" s="123"/>
      <c r="J162" s="152"/>
      <c r="K162" s="123"/>
      <c r="L162" s="152"/>
      <c r="M162" s="123"/>
      <c r="N162" s="152"/>
      <c r="O162" s="123"/>
      <c r="P162" s="152"/>
      <c r="Q162" s="123"/>
      <c r="R162" s="152"/>
      <c r="S162" s="123"/>
      <c r="T162" s="152"/>
      <c r="U162" s="123"/>
      <c r="V162" s="152"/>
      <c r="W162" s="123"/>
      <c r="X162" s="152"/>
      <c r="Y162" s="123"/>
      <c r="Z162" s="152"/>
      <c r="AA162" s="123"/>
      <c r="AB162" s="152"/>
      <c r="AC162" s="123"/>
      <c r="AD162" s="152"/>
      <c r="AE162" s="125"/>
      <c r="AF162" s="125"/>
      <c r="AG162" s="126"/>
      <c r="AH162" s="105"/>
    </row>
    <row r="163" spans="1:34" ht="15" customHeight="1" x14ac:dyDescent="0.25">
      <c r="A163" s="120"/>
      <c r="B163" s="121"/>
      <c r="C163" s="122"/>
      <c r="D163" s="122"/>
      <c r="E163" s="122"/>
      <c r="F163" s="122"/>
      <c r="G163" s="123"/>
      <c r="H163" s="152"/>
      <c r="I163" s="123"/>
      <c r="J163" s="152"/>
      <c r="K163" s="123"/>
      <c r="L163" s="152"/>
      <c r="M163" s="123"/>
      <c r="N163" s="152"/>
      <c r="O163" s="123"/>
      <c r="P163" s="152"/>
      <c r="Q163" s="123"/>
      <c r="R163" s="152"/>
      <c r="S163" s="123"/>
      <c r="T163" s="152"/>
      <c r="U163" s="123"/>
      <c r="V163" s="152"/>
      <c r="W163" s="123"/>
      <c r="X163" s="152"/>
      <c r="Y163" s="123"/>
      <c r="Z163" s="152"/>
      <c r="AA163" s="123"/>
      <c r="AB163" s="152"/>
      <c r="AC163" s="123"/>
      <c r="AD163" s="152"/>
      <c r="AE163" s="125"/>
      <c r="AF163" s="125"/>
      <c r="AG163" s="126"/>
      <c r="AH163" s="105"/>
    </row>
    <row r="164" spans="1:34" ht="15" customHeight="1" x14ac:dyDescent="0.25">
      <c r="A164" s="120"/>
      <c r="B164" s="121"/>
      <c r="C164" s="122"/>
      <c r="D164" s="122"/>
      <c r="E164" s="122"/>
      <c r="F164" s="122"/>
      <c r="G164" s="123"/>
      <c r="H164" s="152"/>
      <c r="I164" s="123"/>
      <c r="J164" s="152"/>
      <c r="K164" s="123"/>
      <c r="L164" s="152"/>
      <c r="M164" s="123"/>
      <c r="N164" s="152"/>
      <c r="O164" s="123"/>
      <c r="P164" s="152"/>
      <c r="Q164" s="123"/>
      <c r="R164" s="152"/>
      <c r="S164" s="123"/>
      <c r="T164" s="152"/>
      <c r="U164" s="123"/>
      <c r="V164" s="152"/>
      <c r="W164" s="123"/>
      <c r="X164" s="152"/>
      <c r="Y164" s="123"/>
      <c r="Z164" s="152"/>
      <c r="AA164" s="123"/>
      <c r="AB164" s="152"/>
      <c r="AC164" s="123"/>
      <c r="AD164" s="152"/>
      <c r="AE164" s="125"/>
      <c r="AF164" s="125"/>
      <c r="AG164" s="126"/>
      <c r="AH164" s="105"/>
    </row>
    <row r="165" spans="1:34" ht="15" customHeight="1" x14ac:dyDescent="0.25">
      <c r="A165" s="120"/>
      <c r="B165" s="121"/>
      <c r="C165" s="122"/>
      <c r="D165" s="122"/>
      <c r="E165" s="122"/>
      <c r="F165" s="122"/>
      <c r="G165" s="123"/>
      <c r="H165" s="152"/>
      <c r="I165" s="123"/>
      <c r="J165" s="152"/>
      <c r="K165" s="123"/>
      <c r="L165" s="152"/>
      <c r="M165" s="123"/>
      <c r="N165" s="152"/>
      <c r="O165" s="123"/>
      <c r="P165" s="152"/>
      <c r="Q165" s="123"/>
      <c r="R165" s="152"/>
      <c r="S165" s="123"/>
      <c r="T165" s="152"/>
      <c r="U165" s="123"/>
      <c r="V165" s="152"/>
      <c r="W165" s="123"/>
      <c r="X165" s="152"/>
      <c r="Y165" s="123"/>
      <c r="Z165" s="152"/>
      <c r="AA165" s="123"/>
      <c r="AB165" s="152"/>
      <c r="AC165" s="123"/>
      <c r="AD165" s="152"/>
      <c r="AE165" s="125"/>
      <c r="AF165" s="125"/>
      <c r="AG165" s="126"/>
      <c r="AH165" s="105"/>
    </row>
    <row r="166" spans="1:34" ht="15" customHeight="1" x14ac:dyDescent="0.25">
      <c r="A166" s="120"/>
      <c r="B166" s="121"/>
      <c r="C166" s="122"/>
      <c r="D166" s="122"/>
      <c r="E166" s="122"/>
      <c r="F166" s="122"/>
      <c r="G166" s="123"/>
      <c r="H166" s="152"/>
      <c r="I166" s="123"/>
      <c r="J166" s="152"/>
      <c r="K166" s="123"/>
      <c r="L166" s="152"/>
      <c r="M166" s="123"/>
      <c r="N166" s="152"/>
      <c r="O166" s="123"/>
      <c r="P166" s="152"/>
      <c r="Q166" s="123"/>
      <c r="R166" s="152"/>
      <c r="S166" s="123"/>
      <c r="T166" s="152"/>
      <c r="U166" s="123"/>
      <c r="V166" s="152"/>
      <c r="W166" s="123"/>
      <c r="X166" s="152"/>
      <c r="Y166" s="123"/>
      <c r="Z166" s="152"/>
      <c r="AA166" s="123"/>
      <c r="AB166" s="152"/>
      <c r="AC166" s="123"/>
      <c r="AD166" s="152"/>
      <c r="AE166" s="125"/>
      <c r="AF166" s="125"/>
      <c r="AG166" s="126"/>
      <c r="AH166" s="105"/>
    </row>
    <row r="167" spans="1:34" ht="15" customHeight="1" x14ac:dyDescent="0.25">
      <c r="A167" s="120"/>
      <c r="B167" s="121"/>
      <c r="C167" s="122"/>
      <c r="D167" s="122"/>
      <c r="E167" s="122"/>
      <c r="F167" s="122"/>
      <c r="G167" s="123"/>
      <c r="H167" s="152"/>
      <c r="I167" s="123"/>
      <c r="J167" s="152"/>
      <c r="K167" s="123"/>
      <c r="L167" s="152"/>
      <c r="M167" s="123"/>
      <c r="N167" s="152"/>
      <c r="O167" s="123"/>
      <c r="P167" s="152"/>
      <c r="Q167" s="123"/>
      <c r="R167" s="152"/>
      <c r="S167" s="123"/>
      <c r="T167" s="152"/>
      <c r="U167" s="123"/>
      <c r="V167" s="152"/>
      <c r="W167" s="123"/>
      <c r="X167" s="152"/>
      <c r="Y167" s="123"/>
      <c r="Z167" s="152"/>
      <c r="AA167" s="123"/>
      <c r="AB167" s="152"/>
      <c r="AC167" s="123"/>
      <c r="AD167" s="152"/>
      <c r="AE167" s="125"/>
      <c r="AF167" s="125"/>
      <c r="AG167" s="126"/>
      <c r="AH167" s="105"/>
    </row>
    <row r="168" spans="1:34" ht="15" customHeight="1" x14ac:dyDescent="0.25">
      <c r="A168" s="120"/>
      <c r="B168" s="121"/>
      <c r="C168" s="122"/>
      <c r="D168" s="122"/>
      <c r="E168" s="122"/>
      <c r="F168" s="122"/>
      <c r="G168" s="123"/>
      <c r="H168" s="152"/>
      <c r="I168" s="123"/>
      <c r="J168" s="152"/>
      <c r="K168" s="123"/>
      <c r="L168" s="152"/>
      <c r="M168" s="123"/>
      <c r="N168" s="152"/>
      <c r="O168" s="123"/>
      <c r="P168" s="152"/>
      <c r="Q168" s="123"/>
      <c r="R168" s="152"/>
      <c r="S168" s="123"/>
      <c r="T168" s="152"/>
      <c r="U168" s="123"/>
      <c r="V168" s="152"/>
      <c r="W168" s="123"/>
      <c r="X168" s="152"/>
      <c r="Y168" s="123"/>
      <c r="Z168" s="152"/>
      <c r="AA168" s="123"/>
      <c r="AB168" s="152"/>
      <c r="AC168" s="123"/>
      <c r="AD168" s="152"/>
      <c r="AE168" s="125"/>
      <c r="AF168" s="125"/>
      <c r="AG168" s="126"/>
      <c r="AH168" s="105"/>
    </row>
    <row r="169" spans="1:34" ht="15" customHeight="1" x14ac:dyDescent="0.25">
      <c r="A169" s="120"/>
      <c r="B169" s="121"/>
      <c r="C169" s="122"/>
      <c r="D169" s="122"/>
      <c r="E169" s="122"/>
      <c r="F169" s="122"/>
      <c r="G169" s="123"/>
      <c r="H169" s="152"/>
      <c r="I169" s="123"/>
      <c r="J169" s="152"/>
      <c r="K169" s="123"/>
      <c r="L169" s="152"/>
      <c r="M169" s="123"/>
      <c r="N169" s="152"/>
      <c r="O169" s="123"/>
      <c r="P169" s="152"/>
      <c r="Q169" s="123"/>
      <c r="R169" s="152"/>
      <c r="S169" s="123"/>
      <c r="T169" s="152"/>
      <c r="U169" s="123"/>
      <c r="V169" s="152"/>
      <c r="W169" s="123"/>
      <c r="X169" s="152"/>
      <c r="Y169" s="123"/>
      <c r="Z169" s="152"/>
      <c r="AA169" s="123"/>
      <c r="AB169" s="152"/>
      <c r="AC169" s="123"/>
      <c r="AD169" s="152"/>
      <c r="AE169" s="125"/>
      <c r="AF169" s="125"/>
      <c r="AG169" s="126"/>
      <c r="AH169" s="105"/>
    </row>
    <row r="170" spans="1:34" ht="15" customHeight="1" x14ac:dyDescent="0.25">
      <c r="A170" s="120"/>
      <c r="B170" s="121"/>
      <c r="C170" s="122"/>
      <c r="D170" s="122"/>
      <c r="E170" s="122"/>
      <c r="F170" s="122"/>
      <c r="G170" s="123"/>
      <c r="H170" s="152"/>
      <c r="I170" s="123"/>
      <c r="J170" s="152"/>
      <c r="K170" s="123"/>
      <c r="L170" s="152"/>
      <c r="M170" s="123"/>
      <c r="N170" s="152"/>
      <c r="O170" s="123"/>
      <c r="P170" s="152"/>
      <c r="Q170" s="123"/>
      <c r="R170" s="152"/>
      <c r="S170" s="123"/>
      <c r="T170" s="152"/>
      <c r="U170" s="123"/>
      <c r="V170" s="152"/>
      <c r="W170" s="123"/>
      <c r="X170" s="152"/>
      <c r="Y170" s="123"/>
      <c r="Z170" s="152"/>
      <c r="AA170" s="123"/>
      <c r="AB170" s="152"/>
      <c r="AC170" s="123"/>
      <c r="AD170" s="152"/>
      <c r="AE170" s="125"/>
      <c r="AF170" s="125"/>
      <c r="AG170" s="126"/>
      <c r="AH170" s="105"/>
    </row>
    <row r="171" spans="1:34" ht="15" customHeight="1" x14ac:dyDescent="0.25">
      <c r="A171" s="120"/>
      <c r="B171" s="121"/>
      <c r="C171" s="122"/>
      <c r="D171" s="122"/>
      <c r="E171" s="122"/>
      <c r="F171" s="122"/>
      <c r="G171" s="123"/>
      <c r="H171" s="152"/>
      <c r="I171" s="123"/>
      <c r="J171" s="152"/>
      <c r="K171" s="123"/>
      <c r="L171" s="152"/>
      <c r="M171" s="123"/>
      <c r="N171" s="152"/>
      <c r="O171" s="123"/>
      <c r="P171" s="152"/>
      <c r="Q171" s="123"/>
      <c r="R171" s="152"/>
      <c r="S171" s="123"/>
      <c r="T171" s="152"/>
      <c r="U171" s="123"/>
      <c r="V171" s="152"/>
      <c r="W171" s="123"/>
      <c r="X171" s="152"/>
      <c r="Y171" s="123"/>
      <c r="Z171" s="152"/>
      <c r="AA171" s="123"/>
      <c r="AB171" s="152"/>
      <c r="AC171" s="123"/>
      <c r="AD171" s="152"/>
      <c r="AE171" s="125"/>
      <c r="AF171" s="125"/>
      <c r="AG171" s="126"/>
      <c r="AH171" s="105"/>
    </row>
    <row r="172" spans="1:34" ht="15" customHeight="1" x14ac:dyDescent="0.25">
      <c r="A172" s="120"/>
      <c r="B172" s="121"/>
      <c r="C172" s="122"/>
      <c r="D172" s="122"/>
      <c r="E172" s="122"/>
      <c r="F172" s="122"/>
      <c r="G172" s="123"/>
      <c r="H172" s="152"/>
      <c r="I172" s="123"/>
      <c r="J172" s="152"/>
      <c r="K172" s="123"/>
      <c r="L172" s="152"/>
      <c r="M172" s="123"/>
      <c r="N172" s="152"/>
      <c r="O172" s="123"/>
      <c r="P172" s="152"/>
      <c r="Q172" s="123"/>
      <c r="R172" s="152"/>
      <c r="S172" s="123"/>
      <c r="T172" s="152"/>
      <c r="U172" s="123"/>
      <c r="V172" s="152"/>
      <c r="W172" s="123"/>
      <c r="X172" s="152"/>
      <c r="Y172" s="123"/>
      <c r="Z172" s="152"/>
      <c r="AA172" s="123"/>
      <c r="AB172" s="152"/>
      <c r="AC172" s="123"/>
      <c r="AD172" s="152"/>
      <c r="AE172" s="125"/>
      <c r="AF172" s="125"/>
      <c r="AG172" s="126"/>
      <c r="AH172" s="105"/>
    </row>
    <row r="173" spans="1:34" ht="15" customHeight="1" x14ac:dyDescent="0.25">
      <c r="A173" s="120"/>
      <c r="B173" s="121"/>
      <c r="C173" s="122"/>
      <c r="D173" s="122"/>
      <c r="E173" s="122"/>
      <c r="F173" s="122"/>
      <c r="G173" s="123"/>
      <c r="H173" s="152"/>
      <c r="I173" s="123"/>
      <c r="J173" s="152"/>
      <c r="K173" s="123"/>
      <c r="L173" s="152"/>
      <c r="M173" s="123"/>
      <c r="N173" s="152"/>
      <c r="O173" s="123"/>
      <c r="P173" s="152"/>
      <c r="Q173" s="123"/>
      <c r="R173" s="152"/>
      <c r="S173" s="123"/>
      <c r="T173" s="152"/>
      <c r="U173" s="123"/>
      <c r="V173" s="152"/>
      <c r="W173" s="123"/>
      <c r="X173" s="152"/>
      <c r="Y173" s="123"/>
      <c r="Z173" s="152"/>
      <c r="AA173" s="123"/>
      <c r="AB173" s="152"/>
      <c r="AC173" s="123"/>
      <c r="AD173" s="152"/>
      <c r="AE173" s="125"/>
      <c r="AF173" s="125"/>
      <c r="AG173" s="126"/>
      <c r="AH173" s="105"/>
    </row>
    <row r="174" spans="1:34" ht="15" customHeight="1" x14ac:dyDescent="0.25">
      <c r="A174" s="120"/>
      <c r="B174" s="121"/>
      <c r="C174" s="122"/>
      <c r="D174" s="122"/>
      <c r="E174" s="122"/>
      <c r="F174" s="122"/>
      <c r="G174" s="122"/>
      <c r="H174" s="152"/>
      <c r="I174" s="122"/>
      <c r="J174" s="152"/>
      <c r="K174" s="122"/>
      <c r="L174" s="124"/>
      <c r="M174" s="122"/>
      <c r="N174" s="152"/>
      <c r="O174" s="122"/>
      <c r="P174" s="152"/>
      <c r="Q174" s="122"/>
      <c r="R174" s="152"/>
      <c r="S174" s="122"/>
      <c r="T174" s="152"/>
      <c r="U174" s="122"/>
      <c r="V174" s="152"/>
      <c r="W174" s="122"/>
      <c r="X174" s="152"/>
      <c r="Y174" s="122"/>
      <c r="Z174" s="152"/>
      <c r="AA174" s="122"/>
      <c r="AB174" s="152"/>
      <c r="AC174" s="122"/>
      <c r="AD174" s="152"/>
      <c r="AE174" s="149"/>
      <c r="AF174" s="149"/>
      <c r="AG174" s="150"/>
      <c r="AH174" s="105"/>
    </row>
    <row r="175" spans="1:34" ht="54.75" customHeight="1" thickBot="1" x14ac:dyDescent="0.3">
      <c r="A175" s="259" t="s">
        <v>1384</v>
      </c>
      <c r="B175" s="260"/>
      <c r="C175" s="260"/>
      <c r="D175" s="260"/>
      <c r="E175" s="260"/>
      <c r="F175" s="260"/>
      <c r="G175" s="260"/>
      <c r="H175" s="260"/>
      <c r="I175" s="260"/>
      <c r="J175" s="260"/>
      <c r="K175" s="260"/>
      <c r="L175" s="260"/>
      <c r="M175" s="260"/>
      <c r="N175" s="260"/>
      <c r="O175" s="260"/>
      <c r="P175" s="260"/>
      <c r="Q175" s="260"/>
      <c r="R175" s="260"/>
      <c r="S175" s="260"/>
      <c r="T175" s="260"/>
      <c r="U175" s="260"/>
      <c r="V175" s="260"/>
      <c r="W175" s="260"/>
      <c r="X175" s="260"/>
      <c r="Y175" s="260"/>
      <c r="Z175" s="260"/>
      <c r="AA175" s="260"/>
      <c r="AB175" s="260"/>
      <c r="AC175" s="260"/>
      <c r="AD175" s="260"/>
      <c r="AE175" s="260"/>
      <c r="AF175" s="260"/>
      <c r="AG175" s="261"/>
      <c r="AH175" s="105"/>
    </row>
  </sheetData>
  <sheetProtection sheet="1" objects="1" scenarios="1"/>
  <mergeCells count="24">
    <mergeCell ref="A175:AG175"/>
    <mergeCell ref="B3:F3"/>
    <mergeCell ref="B4:F4"/>
    <mergeCell ref="A1:AG1"/>
    <mergeCell ref="A2:AG2"/>
    <mergeCell ref="G3:AG3"/>
    <mergeCell ref="G4:AG4"/>
    <mergeCell ref="AE5:AF5"/>
    <mergeCell ref="AE6:AF6"/>
    <mergeCell ref="AC5:AC6"/>
    <mergeCell ref="Y5:Y6"/>
    <mergeCell ref="AA5:AA6"/>
    <mergeCell ref="W5:W6"/>
    <mergeCell ref="S5:S6"/>
    <mergeCell ref="U5:U6"/>
    <mergeCell ref="C5:D5"/>
    <mergeCell ref="E5:F5"/>
    <mergeCell ref="G5:G6"/>
    <mergeCell ref="I5:I6"/>
    <mergeCell ref="Q5:Q6"/>
    <mergeCell ref="A5:A6"/>
    <mergeCell ref="K5:K6"/>
    <mergeCell ref="M5:M6"/>
    <mergeCell ref="O5:O6"/>
  </mergeCells>
  <conditionalFormatting sqref="H110:H120 H97:H108 H92:H95 H74:H90 H51:H72 J110:J120 J97:J108 J92:J95 J74:J90 N110:N120 N97:N108 N92:N95 N74:N90 V110:V120 V97:V108 V92:V95 V74:V90 J9:J37 J51:J72 L110:L120 L97:L108 L92:L95 L74:L90 L9:L37 L51:L72 N9:N37 N51:N72 P110:P120 P97:P108 P92:P95 P74:P90 P9:P37 P51:P72 R110:R120 R97:R108 R92:R95 R74:R90 R9:R37 R51:R72 T110:T120 T97:T108 T92:T95 T74:T90 T9:T37 T51:T72 V9:V37 V51:V72 AD110:AD120 AD97:AD108 AD92:AD95 AD74:AD90 X110:X120 X97:X108 X92:X95 X74:X90 X9:X37 X51:X72 Z110:Z120 Z97:Z108 Z92:Z95 Z74:Z90 Z9:Z37 Z51:Z72 AB110:AB120 AB97:AB108 AB92:AB95 AB74:AB90 AB9:AB37 AB51:AB72 AD9:AD37 AD51:AD72 H134:H140 H122:H132 J134:J140 J122:J132 N134:N140 N122:N132 V134:V140 V122:V132 L134:L140 L122:L132 P134:P140 P122:P132 R134:R140 R122:R132 T134:T140 T122:T132 AD134:AD140 AD122:AD132 X134:X140 X122:X132 Z134:Z140 Z122:Z132 AB134:AB140 AB122:AB132 AB142:AB150 Z142:Z150 X142:X150 AD142:AD150 T142:T150 R142:R150 P142:P150 L142:L150 V142:V150 N142:N150 J142:J150 H142:H150 H152:H173 J152:J173 N152:N173 V152:V173 L152:L173 P152:P173 R152:R173 T152:T173 AD152:AD173 X152:X173 Z152:Z173 AB152:AB173 H9:H37">
    <cfRule type="cellIs" dxfId="120" priority="1" operator="lessThanOrEqual">
      <formula>0</formula>
    </cfRule>
  </conditionalFormatting>
  <conditionalFormatting sqref="H110:H120 H97:H108 H92:H95 H74:H90 H51:H72 J110:J120 J97:J108 J92:J95 J74:J90 N110:N120 N97:N108 N92:N95 N74:N90 V110:V120 V97:V108 V92:V95 V74:V90 J9:J37 J51:J72 L110:L120 L97:L108 L92:L95 L74:L90 L9:L37 L51:L72 N9:N37 N51:N72 P110:P120 P97:P108 P92:P95 P74:P90 P9:P37 P51:P72 R110:R120 R97:R108 R92:R95 R74:R90 R9:R37 R51:R72 T110:T120 T97:T108 T92:T95 T74:T90 T9:T37 T51:T72 V9:V37 V51:V72 AD110:AD120 AD97:AD108 AD92:AD95 AD74:AD90 X110:X120 X97:X108 X92:X95 X74:X90 X9:X37 X51:X72 Z110:Z120 Z97:Z108 Z92:Z95 Z74:Z90 Z9:Z37 Z51:Z72 AB110:AB120 AB97:AB108 AB92:AB95 AB74:AB90 AB9:AB37 AB51:AB72 AD9:AD37 AD51:AD72 H134:H140 H122:H132 J134:J140 J122:J132 N134:N140 N122:N132 V134:V140 V122:V132 L134:L140 L122:L132 P134:P140 P122:P132 R134:R140 R122:R132 T134:T140 T122:T132 AD134:AD140 AD122:AD132 X134:X140 X122:X132 Z134:Z140 Z122:Z132 AB134:AB140 AB122:AB132 AB142:AB150 Z142:Z150 X142:X150 AD142:AD150 T142:T150 R142:R150 P142:P150 L142:L150 V142:V150 N142:N150 J142:J150 H142:H150 H152:H173 J152:J173 N152:N173 V152:V173 L152:L173 P152:P173 R152:R173 T152:T173 AD152:AD173 X152:X173 Z152:Z173 AB152:AB173 H9:H37">
    <cfRule type="cellIs" dxfId="119" priority="2" operator="notBetween">
      <formula>$C9</formula>
      <formula>$D9</formula>
    </cfRule>
  </conditionalFormatting>
  <conditionalFormatting sqref="H110:H120 H97:H108 H92:H95 H74:H90 H51:H72 J110:J120 J97:J108 J92:J95 J74:J90 N110:N120 N97:N108 N92:N95 N74:N90 V110:V120 V97:V108 V92:V95 V74:V90 J9:J37 J51:J72 L110:L120 L97:L108 L92:L95 L74:L90 L9:L37 L51:L72 N9:N37 N51:N72 P110:P120 P97:P108 P92:P95 P74:P90 P9:P37 P51:P72 R110:R120 R97:R108 R92:R95 R74:R90 R9:R37 R51:R72 T110:T120 T97:T108 T92:T95 T74:T90 T9:T37 T51:T72 V9:V37 V51:V72 AD110:AD120 AD97:AD108 AD92:AD95 AD74:AD90 X110:X120 X97:X108 X92:X95 X74:X90 X9:X37 X51:X72 Z110:Z120 Z97:Z108 Z92:Z95 Z74:Z90 Z9:Z37 Z51:Z72 AB110:AB120 AB97:AB108 AB92:AB95 AB74:AB90 AB9:AB37 AB51:AB72 AD9:AD37 AD51:AD72 H134:H140 H122:H132 J134:J140 J122:J132 N134:N140 N122:N132 V134:V140 V122:V132 L134:L140 L122:L132 P134:P140 P122:P132 R134:R140 R122:R132 T134:T140 T122:T132 AD134:AD140 AD122:AD132 X134:X140 X122:X132 Z134:Z140 Z122:Z132 AB134:AB140 AB122:AB132 AB142:AB150 Z142:Z150 X142:X150 AD142:AD150 T142:T150 R142:R150 P142:P150 L142:L150 V142:V150 N142:N150 J142:J150 H142:H150 H152:H173 J152:J173 N152:N173 V152:V173 L152:L173 P152:P173 R152:R173 T152:T173 AD152:AD173 X152:X173 Z152:Z173 AB152:AB173 H9:H37">
    <cfRule type="cellIs" dxfId="118" priority="3" operator="notBetween">
      <formula>$E9</formula>
      <formula>$F9</formula>
    </cfRule>
  </conditionalFormatting>
  <conditionalFormatting sqref="H110:H120 H97:H108 H92:H95 H74:H90 H51:H72 J110:J120 J97:J108 J92:J95 J74:J90 N110:N120 N97:N108 N92:N95 N74:N90 V110:V120 V97:V108 V92:V95 V74:V90 J9:J37 J51:J72 L110:L120 L97:L108 L92:L95 L74:L90 L9:L37 L51:L72 N9:N37 N51:N72 P110:P120 P97:P108 P92:P95 P74:P90 P9:P37 P51:P72 R110:R120 R97:R108 R92:R95 R74:R90 R9:R37 R51:R72 T110:T120 T97:T108 T92:T95 T74:T90 T9:T37 T51:T72 V9:V37 V51:V72 AD110:AD120 AD97:AD108 AD92:AD95 AD74:AD90 X110:X120 X97:X108 X92:X95 X74:X90 X9:X37 X51:X72 Z110:Z120 Z97:Z108 Z92:Z95 Z74:Z90 Z9:Z37 Z51:Z72 AB110:AB120 AB97:AB108 AB92:AB95 AB74:AB90 AB9:AB37 AB51:AB72 AD9:AD37 AD51:AD72 H134:H140 H122:H132 J134:J140 J122:J132 N134:N140 N122:N132 V134:V140 V122:V132 L134:L140 L122:L132 P134:P140 P122:P132 R134:R140 R122:R132 T134:T140 T122:T132 AD134:AD140 AD122:AD132 X134:X140 X122:X132 Z134:Z140 Z122:Z132 AB134:AB140 AB122:AB132 AB142:AB150 Z142:Z150 X142:X150 AD142:AD150 T142:T150 R142:R150 P142:P150 L142:L150 V142:V150 N142:N150 J142:J150 H142:H150 H152:H173 J152:J173 N152:N173 V152:V173 L152:L173 P152:P173 R152:R173 T152:T173 AD152:AD173 X152:X173 Z152:Z173 AB152:AB173 H9:H37">
    <cfRule type="cellIs" dxfId="117" priority="4" operator="between">
      <formula>$E$8</formula>
      <formula>$F$8</formula>
    </cfRule>
  </conditionalFormatting>
  <conditionalFormatting sqref="H39:H49">
    <cfRule type="cellIs" dxfId="116" priority="5" operator="lessThanOrEqual">
      <formula>0</formula>
    </cfRule>
  </conditionalFormatting>
  <conditionalFormatting sqref="H39:H49">
    <cfRule type="cellIs" dxfId="115" priority="6" operator="notBetween">
      <formula>$C39</formula>
      <formula>$D39</formula>
    </cfRule>
  </conditionalFormatting>
  <conditionalFormatting sqref="H39:H49">
    <cfRule type="cellIs" dxfId="114" priority="7" operator="notBetween">
      <formula>$E39</formula>
      <formula>$F39</formula>
    </cfRule>
  </conditionalFormatting>
  <conditionalFormatting sqref="H39:H49">
    <cfRule type="cellIs" dxfId="113" priority="8" operator="between">
      <formula>$E$8</formula>
      <formula>$F$8</formula>
    </cfRule>
  </conditionalFormatting>
  <conditionalFormatting sqref="L8">
    <cfRule type="cellIs" dxfId="112" priority="9" operator="lessThanOrEqual">
      <formula>0</formula>
    </cfRule>
  </conditionalFormatting>
  <conditionalFormatting sqref="L8">
    <cfRule type="cellIs" dxfId="111" priority="10" operator="notBetween">
      <formula>$C8</formula>
      <formula>$D8</formula>
    </cfRule>
  </conditionalFormatting>
  <conditionalFormatting sqref="L8">
    <cfRule type="cellIs" dxfId="110" priority="11" operator="notBetween">
      <formula>$E8</formula>
      <formula>$F8</formula>
    </cfRule>
  </conditionalFormatting>
  <conditionalFormatting sqref="L8">
    <cfRule type="cellIs" dxfId="109" priority="12" operator="between">
      <formula>$E$8</formula>
      <formula>$F$8</formula>
    </cfRule>
  </conditionalFormatting>
  <conditionalFormatting sqref="J39:J49">
    <cfRule type="cellIs" dxfId="108" priority="13" operator="lessThanOrEqual">
      <formula>0</formula>
    </cfRule>
  </conditionalFormatting>
  <conditionalFormatting sqref="J39:J49">
    <cfRule type="cellIs" dxfId="107" priority="14" operator="notBetween">
      <formula>$C39</formula>
      <formula>$D39</formula>
    </cfRule>
  </conditionalFormatting>
  <conditionalFormatting sqref="J39:J49">
    <cfRule type="cellIs" dxfId="106" priority="15" operator="notBetween">
      <formula>$E39</formula>
      <formula>$F39</formula>
    </cfRule>
  </conditionalFormatting>
  <conditionalFormatting sqref="J39:J49">
    <cfRule type="cellIs" dxfId="105" priority="16" operator="between">
      <formula>$E$8</formula>
      <formula>$F$8</formula>
    </cfRule>
  </conditionalFormatting>
  <conditionalFormatting sqref="L39:L49">
    <cfRule type="cellIs" dxfId="104" priority="17" operator="lessThanOrEqual">
      <formula>0</formula>
    </cfRule>
  </conditionalFormatting>
  <conditionalFormatting sqref="L39:L49">
    <cfRule type="cellIs" dxfId="103" priority="18" operator="notBetween">
      <formula>$C39</formula>
      <formula>$D39</formula>
    </cfRule>
  </conditionalFormatting>
  <conditionalFormatting sqref="L39:L49">
    <cfRule type="cellIs" dxfId="102" priority="19" operator="notBetween">
      <formula>$E39</formula>
      <formula>$F39</formula>
    </cfRule>
  </conditionalFormatting>
  <conditionalFormatting sqref="L39:L49">
    <cfRule type="cellIs" dxfId="101" priority="20" operator="between">
      <formula>$E$8</formula>
      <formula>$F$8</formula>
    </cfRule>
  </conditionalFormatting>
  <conditionalFormatting sqref="N8">
    <cfRule type="cellIs" dxfId="100" priority="21" operator="lessThanOrEqual">
      <formula>0</formula>
    </cfRule>
  </conditionalFormatting>
  <conditionalFormatting sqref="N8">
    <cfRule type="cellIs" dxfId="99" priority="22" operator="notBetween">
      <formula>$C8</formula>
      <formula>$D8</formula>
    </cfRule>
  </conditionalFormatting>
  <conditionalFormatting sqref="N8">
    <cfRule type="cellIs" dxfId="98" priority="23" operator="notBetween">
      <formula>$E8</formula>
      <formula>$F8</formula>
    </cfRule>
  </conditionalFormatting>
  <conditionalFormatting sqref="N8">
    <cfRule type="cellIs" dxfId="97" priority="24" operator="between">
      <formula>$E$8</formula>
      <formula>$F$8</formula>
    </cfRule>
  </conditionalFormatting>
  <conditionalFormatting sqref="N39:N49">
    <cfRule type="cellIs" dxfId="96" priority="25" operator="lessThanOrEqual">
      <formula>0</formula>
    </cfRule>
  </conditionalFormatting>
  <conditionalFormatting sqref="N39:N49">
    <cfRule type="cellIs" dxfId="95" priority="26" operator="notBetween">
      <formula>$C39</formula>
      <formula>$D39</formula>
    </cfRule>
  </conditionalFormatting>
  <conditionalFormatting sqref="N39:N49">
    <cfRule type="cellIs" dxfId="94" priority="27" operator="notBetween">
      <formula>$E39</formula>
      <formula>$F39</formula>
    </cfRule>
  </conditionalFormatting>
  <conditionalFormatting sqref="N39:N49">
    <cfRule type="cellIs" dxfId="93" priority="28" operator="between">
      <formula>$E$8</formula>
      <formula>$F$8</formula>
    </cfRule>
  </conditionalFormatting>
  <conditionalFormatting sqref="P8">
    <cfRule type="cellIs" dxfId="92" priority="29" operator="lessThanOrEqual">
      <formula>0</formula>
    </cfRule>
  </conditionalFormatting>
  <conditionalFormatting sqref="P8">
    <cfRule type="cellIs" dxfId="91" priority="30" operator="notBetween">
      <formula>$C8</formula>
      <formula>$D8</formula>
    </cfRule>
  </conditionalFormatting>
  <conditionalFormatting sqref="P8">
    <cfRule type="cellIs" dxfId="90" priority="31" operator="notBetween">
      <formula>$E8</formula>
      <formula>$F8</formula>
    </cfRule>
  </conditionalFormatting>
  <conditionalFormatting sqref="P8">
    <cfRule type="cellIs" dxfId="89" priority="32" operator="between">
      <formula>$E$8</formula>
      <formula>$F$8</formula>
    </cfRule>
  </conditionalFormatting>
  <conditionalFormatting sqref="P39:P49">
    <cfRule type="cellIs" dxfId="88" priority="33" operator="lessThanOrEqual">
      <formula>0</formula>
    </cfRule>
  </conditionalFormatting>
  <conditionalFormatting sqref="P39:P49">
    <cfRule type="cellIs" dxfId="87" priority="34" operator="notBetween">
      <formula>$C39</formula>
      <formula>$D39</formula>
    </cfRule>
  </conditionalFormatting>
  <conditionalFormatting sqref="P39:P49">
    <cfRule type="cellIs" dxfId="86" priority="35" operator="notBetween">
      <formula>$E39</formula>
      <formula>$F39</formula>
    </cfRule>
  </conditionalFormatting>
  <conditionalFormatting sqref="P39:P49">
    <cfRule type="cellIs" dxfId="85" priority="36" operator="between">
      <formula>$E$8</formula>
      <formula>$F$8</formula>
    </cfRule>
  </conditionalFormatting>
  <conditionalFormatting sqref="R8">
    <cfRule type="cellIs" dxfId="84" priority="37" operator="lessThanOrEqual">
      <formula>0</formula>
    </cfRule>
  </conditionalFormatting>
  <conditionalFormatting sqref="R8">
    <cfRule type="cellIs" dxfId="83" priority="38" operator="notBetween">
      <formula>$C8</formula>
      <formula>$D8</formula>
    </cfRule>
  </conditionalFormatting>
  <conditionalFormatting sqref="R8">
    <cfRule type="cellIs" dxfId="82" priority="39" operator="notBetween">
      <formula>$E8</formula>
      <formula>$F8</formula>
    </cfRule>
  </conditionalFormatting>
  <conditionalFormatting sqref="R8">
    <cfRule type="cellIs" dxfId="81" priority="40" operator="between">
      <formula>$E$8</formula>
      <formula>$F$8</formula>
    </cfRule>
  </conditionalFormatting>
  <conditionalFormatting sqref="R39:R49">
    <cfRule type="cellIs" dxfId="80" priority="41" operator="lessThanOrEqual">
      <formula>0</formula>
    </cfRule>
  </conditionalFormatting>
  <conditionalFormatting sqref="R39:R49">
    <cfRule type="cellIs" dxfId="79" priority="42" operator="notBetween">
      <formula>$C39</formula>
      <formula>$D39</formula>
    </cfRule>
  </conditionalFormatting>
  <conditionalFormatting sqref="R39:R49">
    <cfRule type="cellIs" dxfId="78" priority="43" operator="notBetween">
      <formula>$E39</formula>
      <formula>$F39</formula>
    </cfRule>
  </conditionalFormatting>
  <conditionalFormatting sqref="R39:R49">
    <cfRule type="cellIs" dxfId="77" priority="44" operator="between">
      <formula>$E$8</formula>
      <formula>$F$8</formula>
    </cfRule>
  </conditionalFormatting>
  <conditionalFormatting sqref="T8">
    <cfRule type="cellIs" dxfId="76" priority="45" operator="lessThanOrEqual">
      <formula>0</formula>
    </cfRule>
  </conditionalFormatting>
  <conditionalFormatting sqref="T8">
    <cfRule type="cellIs" dxfId="75" priority="46" operator="notBetween">
      <formula>$C8</formula>
      <formula>$D8</formula>
    </cfRule>
  </conditionalFormatting>
  <conditionalFormatting sqref="T8">
    <cfRule type="cellIs" dxfId="74" priority="47" operator="notBetween">
      <formula>$E8</formula>
      <formula>$F8</formula>
    </cfRule>
  </conditionalFormatting>
  <conditionalFormatting sqref="T8">
    <cfRule type="cellIs" dxfId="73" priority="48" operator="between">
      <formula>$E$8</formula>
      <formula>$F$8</formula>
    </cfRule>
  </conditionalFormatting>
  <conditionalFormatting sqref="T39:T49">
    <cfRule type="cellIs" dxfId="72" priority="49" operator="lessThanOrEqual">
      <formula>0</formula>
    </cfRule>
  </conditionalFormatting>
  <conditionalFormatting sqref="T39:T49">
    <cfRule type="cellIs" dxfId="71" priority="50" operator="notBetween">
      <formula>$C39</formula>
      <formula>$D39</formula>
    </cfRule>
  </conditionalFormatting>
  <conditionalFormatting sqref="T39:T49">
    <cfRule type="cellIs" dxfId="70" priority="51" operator="notBetween">
      <formula>$E39</formula>
      <formula>$F39</formula>
    </cfRule>
  </conditionalFormatting>
  <conditionalFormatting sqref="T39:T49">
    <cfRule type="cellIs" dxfId="69" priority="52" operator="between">
      <formula>$E$8</formula>
      <formula>$F$8</formula>
    </cfRule>
  </conditionalFormatting>
  <conditionalFormatting sqref="V8">
    <cfRule type="cellIs" dxfId="68" priority="53" operator="lessThanOrEqual">
      <formula>0</formula>
    </cfRule>
  </conditionalFormatting>
  <conditionalFormatting sqref="V8">
    <cfRule type="cellIs" dxfId="67" priority="54" operator="notBetween">
      <formula>$C8</formula>
      <formula>$D8</formula>
    </cfRule>
  </conditionalFormatting>
  <conditionalFormatting sqref="V8">
    <cfRule type="cellIs" dxfId="66" priority="55" operator="notBetween">
      <formula>$E8</formula>
      <formula>$F8</formula>
    </cfRule>
  </conditionalFormatting>
  <conditionalFormatting sqref="V8">
    <cfRule type="cellIs" dxfId="65" priority="56" operator="between">
      <formula>$E$8</formula>
      <formula>$F$8</formula>
    </cfRule>
  </conditionalFormatting>
  <conditionalFormatting sqref="V39:V49">
    <cfRule type="cellIs" dxfId="64" priority="57" operator="lessThanOrEqual">
      <formula>0</formula>
    </cfRule>
  </conditionalFormatting>
  <conditionalFormatting sqref="V39:V49">
    <cfRule type="cellIs" dxfId="63" priority="58" operator="notBetween">
      <formula>$C39</formula>
      <formula>$D39</formula>
    </cfRule>
  </conditionalFormatting>
  <conditionalFormatting sqref="V39:V49">
    <cfRule type="cellIs" dxfId="62" priority="59" operator="notBetween">
      <formula>$E39</formula>
      <formula>$F39</formula>
    </cfRule>
  </conditionalFormatting>
  <conditionalFormatting sqref="V39:V49">
    <cfRule type="cellIs" dxfId="61" priority="60" operator="between">
      <formula>$E$8</formula>
      <formula>$F$8</formula>
    </cfRule>
  </conditionalFormatting>
  <conditionalFormatting sqref="X8">
    <cfRule type="cellIs" dxfId="60" priority="61" operator="lessThanOrEqual">
      <formula>0</formula>
    </cfRule>
  </conditionalFormatting>
  <conditionalFormatting sqref="X8">
    <cfRule type="cellIs" dxfId="59" priority="62" operator="notBetween">
      <formula>$C8</formula>
      <formula>$D8</formula>
    </cfRule>
  </conditionalFormatting>
  <conditionalFormatting sqref="X8">
    <cfRule type="cellIs" dxfId="58" priority="63" operator="notBetween">
      <formula>$E8</formula>
      <formula>$F8</formula>
    </cfRule>
  </conditionalFormatting>
  <conditionalFormatting sqref="X8">
    <cfRule type="cellIs" dxfId="57" priority="64" operator="between">
      <formula>$E$8</formula>
      <formula>$F$8</formula>
    </cfRule>
  </conditionalFormatting>
  <conditionalFormatting sqref="X39:X49">
    <cfRule type="cellIs" dxfId="56" priority="65" operator="lessThanOrEqual">
      <formula>0</formula>
    </cfRule>
  </conditionalFormatting>
  <conditionalFormatting sqref="X39:X49">
    <cfRule type="cellIs" dxfId="55" priority="66" operator="notBetween">
      <formula>$C39</formula>
      <formula>$D39</formula>
    </cfRule>
  </conditionalFormatting>
  <conditionalFormatting sqref="X39:X49">
    <cfRule type="cellIs" dxfId="54" priority="67" operator="notBetween">
      <formula>$E39</formula>
      <formula>$F39</formula>
    </cfRule>
  </conditionalFormatting>
  <conditionalFormatting sqref="X39:X49">
    <cfRule type="cellIs" dxfId="53" priority="68" operator="between">
      <formula>$E$8</formula>
      <formula>$F$8</formula>
    </cfRule>
  </conditionalFormatting>
  <conditionalFormatting sqref="Z8">
    <cfRule type="cellIs" dxfId="52" priority="69" operator="lessThanOrEqual">
      <formula>0</formula>
    </cfRule>
  </conditionalFormatting>
  <conditionalFormatting sqref="Z8">
    <cfRule type="cellIs" dxfId="51" priority="70" operator="notBetween">
      <formula>$C8</formula>
      <formula>$D8</formula>
    </cfRule>
  </conditionalFormatting>
  <conditionalFormatting sqref="Z8">
    <cfRule type="cellIs" dxfId="50" priority="71" operator="notBetween">
      <formula>$E8</formula>
      <formula>$F8</formula>
    </cfRule>
  </conditionalFormatting>
  <conditionalFormatting sqref="Z8">
    <cfRule type="cellIs" dxfId="49" priority="72" operator="between">
      <formula>$E$8</formula>
      <formula>$F$8</formula>
    </cfRule>
  </conditionalFormatting>
  <conditionalFormatting sqref="Z39:Z49">
    <cfRule type="cellIs" dxfId="48" priority="73" operator="lessThanOrEqual">
      <formula>0</formula>
    </cfRule>
  </conditionalFormatting>
  <conditionalFormatting sqref="Z39:Z49">
    <cfRule type="cellIs" dxfId="47" priority="74" operator="notBetween">
      <formula>$C39</formula>
      <formula>$D39</formula>
    </cfRule>
  </conditionalFormatting>
  <conditionalFormatting sqref="Z39:Z49">
    <cfRule type="cellIs" dxfId="46" priority="75" operator="notBetween">
      <formula>$E39</formula>
      <formula>$F39</formula>
    </cfRule>
  </conditionalFormatting>
  <conditionalFormatting sqref="Z39:Z49">
    <cfRule type="cellIs" dxfId="45" priority="76" operator="between">
      <formula>$E$8</formula>
      <formula>$F$8</formula>
    </cfRule>
  </conditionalFormatting>
  <conditionalFormatting sqref="AB8">
    <cfRule type="cellIs" dxfId="44" priority="77" operator="lessThanOrEqual">
      <formula>0</formula>
    </cfRule>
  </conditionalFormatting>
  <conditionalFormatting sqref="AB8">
    <cfRule type="cellIs" dxfId="43" priority="78" operator="notBetween">
      <formula>$C8</formula>
      <formula>$D8</formula>
    </cfRule>
  </conditionalFormatting>
  <conditionalFormatting sqref="AB8">
    <cfRule type="cellIs" dxfId="42" priority="79" operator="notBetween">
      <formula>$E8</formula>
      <formula>$F8</formula>
    </cfRule>
  </conditionalFormatting>
  <conditionalFormatting sqref="AB8">
    <cfRule type="cellIs" dxfId="41" priority="80" operator="between">
      <formula>$E$8</formula>
      <formula>$F$8</formula>
    </cfRule>
  </conditionalFormatting>
  <conditionalFormatting sqref="AB39:AB49">
    <cfRule type="cellIs" dxfId="40" priority="81" operator="lessThanOrEqual">
      <formula>0</formula>
    </cfRule>
  </conditionalFormatting>
  <conditionalFormatting sqref="AB39:AB49">
    <cfRule type="cellIs" dxfId="39" priority="82" operator="notBetween">
      <formula>$C39</formula>
      <formula>$D39</formula>
    </cfRule>
  </conditionalFormatting>
  <conditionalFormatting sqref="AB39:AB49">
    <cfRule type="cellIs" dxfId="38" priority="83" operator="notBetween">
      <formula>$E39</formula>
      <formula>$F39</formula>
    </cfRule>
  </conditionalFormatting>
  <conditionalFormatting sqref="AB39:AB49">
    <cfRule type="cellIs" dxfId="37" priority="84" operator="between">
      <formula>$E$8</formula>
      <formula>$F$8</formula>
    </cfRule>
  </conditionalFormatting>
  <conditionalFormatting sqref="AD8">
    <cfRule type="cellIs" dxfId="36" priority="85" operator="lessThanOrEqual">
      <formula>0</formula>
    </cfRule>
  </conditionalFormatting>
  <conditionalFormatting sqref="AD8">
    <cfRule type="cellIs" dxfId="35" priority="86" operator="notBetween">
      <formula>$C8</formula>
      <formula>$D8</formula>
    </cfRule>
  </conditionalFormatting>
  <conditionalFormatting sqref="AD8">
    <cfRule type="cellIs" dxfId="34" priority="87" operator="notBetween">
      <formula>$E8</formula>
      <formula>$F8</formula>
    </cfRule>
  </conditionalFormatting>
  <conditionalFormatting sqref="AD8">
    <cfRule type="cellIs" dxfId="33" priority="88" operator="between">
      <formula>$E$8</formula>
      <formula>$F$8</formula>
    </cfRule>
  </conditionalFormatting>
  <conditionalFormatting sqref="AD39:AD49">
    <cfRule type="cellIs" dxfId="32" priority="89" operator="lessThanOrEqual">
      <formula>0</formula>
    </cfRule>
  </conditionalFormatting>
  <conditionalFormatting sqref="AD39:AD49">
    <cfRule type="cellIs" dxfId="31" priority="90" operator="notBetween">
      <formula>$C39</formula>
      <formula>$D39</formula>
    </cfRule>
  </conditionalFormatting>
  <conditionalFormatting sqref="AD39:AD49">
    <cfRule type="cellIs" dxfId="30" priority="91" operator="notBetween">
      <formula>$E39</formula>
      <formula>$F39</formula>
    </cfRule>
  </conditionalFormatting>
  <conditionalFormatting sqref="AD39:AD49">
    <cfRule type="cellIs" dxfId="29" priority="92" operator="between">
      <formula>$E$8</formula>
      <formula>$F$8</formula>
    </cfRule>
  </conditionalFormatting>
  <conditionalFormatting sqref="J8">
    <cfRule type="cellIs" dxfId="28" priority="93" operator="lessThanOrEqual">
      <formula>0</formula>
    </cfRule>
  </conditionalFormatting>
  <conditionalFormatting sqref="J8">
    <cfRule type="cellIs" dxfId="27" priority="94" operator="notBetween">
      <formula>$C8</formula>
      <formula>$D8</formula>
    </cfRule>
  </conditionalFormatting>
  <conditionalFormatting sqref="J8">
    <cfRule type="cellIs" dxfId="26" priority="95" operator="notBetween">
      <formula>$E8</formula>
      <formula>$F8</formula>
    </cfRule>
  </conditionalFormatting>
  <conditionalFormatting sqref="J8">
    <cfRule type="cellIs" dxfId="25" priority="96" operator="between">
      <formula>$E$8</formula>
      <formula>$F$8</formula>
    </cfRule>
  </conditionalFormatting>
  <conditionalFormatting sqref="H8">
    <cfRule type="cellIs" dxfId="24" priority="97" operator="lessThanOrEqual">
      <formula>0</formula>
    </cfRule>
  </conditionalFormatting>
  <conditionalFormatting sqref="H8">
    <cfRule type="cellIs" dxfId="23" priority="98" operator="notBetween">
      <formula>$C8</formula>
      <formula>$D8</formula>
    </cfRule>
  </conditionalFormatting>
  <conditionalFormatting sqref="H8">
    <cfRule type="cellIs" dxfId="22" priority="99" operator="notBetween">
      <formula>$E8</formula>
      <formula>$F8</formula>
    </cfRule>
  </conditionalFormatting>
  <conditionalFormatting sqref="H8">
    <cfRule type="cellIs" dxfId="21" priority="100" operator="between">
      <formula>$E$8</formula>
      <formula>$F$8</formula>
    </cfRule>
  </conditionalFormatting>
  <printOptions horizontalCentered="1"/>
  <pageMargins left="0.19685039370078741" right="0.19685039370078741" top="0.78740157480314965" bottom="0.78740157480314965" header="0.11811023622047245" footer="0.11811023622047245"/>
  <pageSetup scale="59" orientation="landscape" r:id="rId1"/>
  <headerFooter>
    <oddHeader>&amp;L&amp;G</oddHeader>
    <oddFooter>&amp;C&amp;"-,Bold"&amp;9&amp;K742332www.DrRitamarie.com &amp;"-,Regular"&amp;K000000
 © Dr. Ritamarie Loscalzo, MS, DC, CCN, DACBN, Institute of Nutritional Endocrinology (INE)
Page &amp;P of &amp;N</oddFooter>
  </headerFooter>
  <rowBreaks count="7" manualBreakCount="7">
    <brk id="12" max="32" man="1"/>
    <brk id="23" max="32" man="1"/>
    <brk id="37" max="32" man="1"/>
    <brk id="72" max="32" man="1"/>
    <brk id="90" max="32" man="1"/>
    <brk id="108" max="32" man="1"/>
    <brk id="140" max="32" man="1"/>
  </rowBreaks>
  <colBreaks count="2" manualBreakCount="2">
    <brk id="12" max="174" man="1"/>
    <brk id="26" max="174" man="1"/>
  </colBreaks>
  <drawing r:id="rId2"/>
  <legacyDrawingHF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75"/>
  <sheetViews>
    <sheetView zoomScaleNormal="100" workbookViewId="0">
      <pane xSplit="1" ySplit="7" topLeftCell="B36" activePane="bottomRight" state="frozen"/>
      <selection pane="topRight" activeCell="B1" sqref="B1"/>
      <selection pane="bottomLeft" activeCell="A8" sqref="A8"/>
      <selection pane="bottomRight" activeCell="K2" sqref="K2"/>
    </sheetView>
  </sheetViews>
  <sheetFormatPr defaultColWidth="17.28515625" defaultRowHeight="15.75" customHeight="1" x14ac:dyDescent="0.2"/>
  <cols>
    <col min="1" max="1" width="37.42578125" style="104" customWidth="1"/>
    <col min="2" max="2" width="11.140625" style="1" customWidth="1"/>
    <col min="3" max="4" width="8.7109375" style="1" customWidth="1"/>
    <col min="5" max="6" width="7.85546875" style="1" customWidth="1"/>
    <col min="7" max="7" width="11" style="1" customWidth="1"/>
    <col min="8" max="10" width="10.42578125" style="1" customWidth="1"/>
    <col min="11" max="11" width="11" style="1" customWidth="1"/>
    <col min="12" max="14" width="10.42578125" style="1" customWidth="1"/>
    <col min="15" max="15" width="11" style="1" customWidth="1"/>
    <col min="16" max="18" width="10.42578125" style="1" customWidth="1"/>
    <col min="19" max="19" width="29" style="1" customWidth="1"/>
    <col min="20" max="20" width="32" style="1" customWidth="1"/>
    <col min="21" max="21" width="40.5703125" style="1" customWidth="1"/>
    <col min="22" max="23" width="13.140625" style="1" customWidth="1"/>
    <col min="24" max="16384" width="17.28515625" style="1"/>
  </cols>
  <sheetData>
    <row r="1" spans="1:23" ht="24.75" customHeight="1" thickBot="1" x14ac:dyDescent="0.4">
      <c r="A1" s="281" t="s">
        <v>1388</v>
      </c>
      <c r="B1" s="282"/>
      <c r="C1" s="282"/>
      <c r="D1" s="282"/>
      <c r="E1" s="282"/>
      <c r="F1" s="282"/>
      <c r="G1" s="282"/>
      <c r="H1" s="282"/>
      <c r="I1" s="282"/>
      <c r="J1" s="282"/>
      <c r="K1" s="282"/>
      <c r="L1" s="282"/>
      <c r="M1" s="282"/>
      <c r="N1" s="282"/>
      <c r="O1" s="282"/>
      <c r="P1" s="282"/>
      <c r="Q1" s="282"/>
      <c r="R1" s="282"/>
      <c r="S1" s="282"/>
      <c r="T1" s="282"/>
      <c r="U1" s="283"/>
      <c r="V1" s="2"/>
    </row>
    <row r="2" spans="1:23" ht="92.25" customHeight="1" x14ac:dyDescent="0.25">
      <c r="A2" s="288" t="s">
        <v>1390</v>
      </c>
      <c r="B2" s="289"/>
      <c r="C2" s="289"/>
      <c r="D2" s="289"/>
      <c r="E2" s="289"/>
      <c r="F2" s="289"/>
      <c r="G2" s="78"/>
      <c r="H2" s="78"/>
      <c r="I2" s="78"/>
      <c r="J2" s="78"/>
      <c r="K2" s="78"/>
      <c r="L2" s="78"/>
      <c r="M2" s="78"/>
      <c r="N2" s="78"/>
      <c r="O2" s="78"/>
      <c r="P2" s="78"/>
      <c r="Q2" s="78"/>
      <c r="R2" s="78"/>
      <c r="S2" s="78"/>
      <c r="T2" s="78"/>
      <c r="U2" s="86"/>
      <c r="V2" s="61"/>
      <c r="W2" s="61"/>
    </row>
    <row r="3" spans="1:23" ht="27.75" customHeight="1" x14ac:dyDescent="0.25">
      <c r="A3" s="101" t="s">
        <v>0</v>
      </c>
      <c r="B3" s="290" t="str">
        <f>'Appointment Tracker'!$B$2</f>
        <v>ClientNameHere</v>
      </c>
      <c r="C3" s="219"/>
      <c r="D3" s="219"/>
      <c r="E3" s="219"/>
      <c r="F3" s="219"/>
      <c r="G3" s="79"/>
      <c r="H3" s="79"/>
      <c r="I3" s="79"/>
      <c r="J3" s="79"/>
      <c r="K3" s="79"/>
      <c r="L3" s="79"/>
      <c r="M3" s="79"/>
      <c r="N3" s="79"/>
      <c r="O3" s="79"/>
      <c r="P3" s="79"/>
      <c r="Q3" s="79"/>
      <c r="R3" s="79"/>
      <c r="S3" s="78"/>
      <c r="T3" s="87"/>
      <c r="U3" s="88"/>
      <c r="V3" s="61"/>
      <c r="W3" s="61"/>
    </row>
    <row r="4" spans="1:23" ht="18" customHeight="1" x14ac:dyDescent="0.25">
      <c r="A4" s="101" t="s">
        <v>2</v>
      </c>
      <c r="B4" s="218" t="str">
        <f>'Appointment Tracker'!$D$2</f>
        <v>YourNameHere</v>
      </c>
      <c r="C4" s="219"/>
      <c r="D4" s="219"/>
      <c r="E4" s="219"/>
      <c r="F4" s="219"/>
      <c r="G4" s="80"/>
      <c r="H4" s="80"/>
      <c r="I4" s="80"/>
      <c r="J4" s="80"/>
      <c r="K4" s="80"/>
      <c r="L4" s="80"/>
      <c r="M4" s="80"/>
      <c r="N4" s="80"/>
      <c r="O4" s="80"/>
      <c r="P4" s="80"/>
      <c r="Q4" s="80"/>
      <c r="R4" s="80"/>
      <c r="S4" s="80"/>
      <c r="T4" s="80"/>
      <c r="U4" s="89"/>
      <c r="V4" s="61"/>
      <c r="W4" s="61"/>
    </row>
    <row r="5" spans="1:23" ht="15.75" customHeight="1" x14ac:dyDescent="0.25">
      <c r="A5" s="292" t="s">
        <v>765</v>
      </c>
      <c r="B5" s="90" t="s">
        <v>766</v>
      </c>
      <c r="C5" s="291" t="s">
        <v>767</v>
      </c>
      <c r="D5" s="285"/>
      <c r="E5" s="291" t="s">
        <v>768</v>
      </c>
      <c r="F5" s="285"/>
      <c r="G5" s="204" t="s">
        <v>769</v>
      </c>
      <c r="H5" s="204" t="s">
        <v>770</v>
      </c>
      <c r="I5" s="204" t="s">
        <v>771</v>
      </c>
      <c r="J5" s="204" t="s">
        <v>772</v>
      </c>
      <c r="K5" s="204" t="s">
        <v>773</v>
      </c>
      <c r="L5" s="204" t="s">
        <v>774</v>
      </c>
      <c r="M5" s="204" t="s">
        <v>775</v>
      </c>
      <c r="N5" s="204" t="s">
        <v>776</v>
      </c>
      <c r="O5" s="204" t="s">
        <v>777</v>
      </c>
      <c r="P5" s="204" t="s">
        <v>778</v>
      </c>
      <c r="Q5" s="204" t="s">
        <v>779</v>
      </c>
      <c r="R5" s="204" t="s">
        <v>780</v>
      </c>
      <c r="S5" s="284"/>
      <c r="T5" s="285"/>
      <c r="U5" s="92"/>
      <c r="V5" s="62"/>
    </row>
    <row r="6" spans="1:23" ht="3" customHeight="1" x14ac:dyDescent="0.25">
      <c r="A6" s="293"/>
      <c r="B6" s="90"/>
      <c r="C6" s="77" t="s">
        <v>781</v>
      </c>
      <c r="D6" s="77" t="s">
        <v>782</v>
      </c>
      <c r="E6" s="77" t="s">
        <v>783</v>
      </c>
      <c r="F6" s="77" t="s">
        <v>784</v>
      </c>
      <c r="G6" s="91"/>
      <c r="H6" s="91"/>
      <c r="I6" s="91"/>
      <c r="J6" s="91"/>
      <c r="K6" s="91"/>
      <c r="L6" s="91"/>
      <c r="M6" s="91"/>
      <c r="N6" s="91"/>
      <c r="O6" s="91"/>
      <c r="P6" s="91"/>
      <c r="Q6" s="91"/>
      <c r="R6" s="91"/>
      <c r="S6" s="284" t="s">
        <v>785</v>
      </c>
      <c r="T6" s="285"/>
      <c r="U6" s="92"/>
      <c r="V6" s="62"/>
    </row>
    <row r="7" spans="1:23" ht="15.75" customHeight="1" x14ac:dyDescent="0.25">
      <c r="A7" s="93" t="s">
        <v>786</v>
      </c>
      <c r="B7" s="90"/>
      <c r="C7" s="77"/>
      <c r="D7" s="77"/>
      <c r="E7" s="77"/>
      <c r="F7" s="77"/>
      <c r="G7" s="90" t="s">
        <v>787</v>
      </c>
      <c r="H7" s="90" t="s">
        <v>788</v>
      </c>
      <c r="I7" s="90" t="s">
        <v>789</v>
      </c>
      <c r="J7" s="90" t="s">
        <v>790</v>
      </c>
      <c r="K7" s="90" t="s">
        <v>791</v>
      </c>
      <c r="L7" s="90" t="s">
        <v>792</v>
      </c>
      <c r="M7" s="90" t="s">
        <v>793</v>
      </c>
      <c r="N7" s="90" t="s">
        <v>794</v>
      </c>
      <c r="O7" s="90" t="s">
        <v>795</v>
      </c>
      <c r="P7" s="90" t="s">
        <v>796</v>
      </c>
      <c r="Q7" s="90" t="s">
        <v>797</v>
      </c>
      <c r="R7" s="90" t="s">
        <v>798</v>
      </c>
      <c r="S7" s="94" t="s">
        <v>799</v>
      </c>
      <c r="T7" s="94" t="s">
        <v>800</v>
      </c>
      <c r="U7" s="92" t="s">
        <v>801</v>
      </c>
      <c r="V7" s="62"/>
    </row>
    <row r="8" spans="1:23" ht="45" customHeight="1" x14ac:dyDescent="0.25">
      <c r="A8" s="72" t="s">
        <v>802</v>
      </c>
      <c r="B8" s="81" t="s">
        <v>803</v>
      </c>
      <c r="C8" s="67">
        <v>65</v>
      </c>
      <c r="D8" s="67">
        <v>110</v>
      </c>
      <c r="E8" s="67">
        <v>75</v>
      </c>
      <c r="F8" s="67">
        <v>89</v>
      </c>
      <c r="G8" s="205"/>
      <c r="H8" s="206"/>
      <c r="I8" s="206"/>
      <c r="J8" s="206"/>
      <c r="K8" s="207"/>
      <c r="L8" s="207"/>
      <c r="M8" s="207"/>
      <c r="N8" s="207"/>
      <c r="O8" s="207"/>
      <c r="P8" s="207"/>
      <c r="Q8" s="207"/>
      <c r="R8" s="208"/>
      <c r="S8" s="125" t="s">
        <v>1392</v>
      </c>
      <c r="T8" s="125" t="s">
        <v>804</v>
      </c>
      <c r="U8" s="126" t="s">
        <v>805</v>
      </c>
      <c r="V8" s="2"/>
    </row>
    <row r="9" spans="1:23" ht="75" customHeight="1" x14ac:dyDescent="0.25">
      <c r="A9" s="72" t="s">
        <v>806</v>
      </c>
      <c r="B9" s="81" t="s">
        <v>807</v>
      </c>
      <c r="C9" s="67">
        <v>1.8</v>
      </c>
      <c r="D9" s="67">
        <v>7</v>
      </c>
      <c r="E9" s="67">
        <v>3.2</v>
      </c>
      <c r="F9" s="67">
        <v>5.5</v>
      </c>
      <c r="G9" s="183"/>
      <c r="H9" s="184"/>
      <c r="I9" s="184"/>
      <c r="J9" s="184"/>
      <c r="K9" s="184"/>
      <c r="L9" s="184"/>
      <c r="M9" s="184"/>
      <c r="N9" s="184"/>
      <c r="O9" s="184"/>
      <c r="P9" s="184"/>
      <c r="Q9" s="184"/>
      <c r="R9" s="185"/>
      <c r="S9" s="125" t="s">
        <v>808</v>
      </c>
      <c r="T9" s="125" t="s">
        <v>809</v>
      </c>
      <c r="U9" s="126" t="s">
        <v>810</v>
      </c>
      <c r="V9" s="2"/>
    </row>
    <row r="10" spans="1:23" ht="75" customHeight="1" x14ac:dyDescent="0.25">
      <c r="A10" s="72" t="s">
        <v>811</v>
      </c>
      <c r="B10" s="81" t="s">
        <v>812</v>
      </c>
      <c r="C10" s="67">
        <v>1.8</v>
      </c>
      <c r="D10" s="67">
        <v>7</v>
      </c>
      <c r="E10" s="67">
        <v>3.7</v>
      </c>
      <c r="F10" s="67">
        <v>6</v>
      </c>
      <c r="G10" s="183"/>
      <c r="H10" s="184"/>
      <c r="I10" s="184"/>
      <c r="J10" s="184"/>
      <c r="K10" s="184"/>
      <c r="L10" s="184"/>
      <c r="M10" s="184"/>
      <c r="N10" s="184"/>
      <c r="O10" s="184"/>
      <c r="P10" s="184"/>
      <c r="Q10" s="184"/>
      <c r="R10" s="185"/>
      <c r="S10" s="125" t="s">
        <v>813</v>
      </c>
      <c r="T10" s="125" t="s">
        <v>814</v>
      </c>
      <c r="U10" s="126" t="s">
        <v>815</v>
      </c>
      <c r="V10" s="2"/>
    </row>
    <row r="11" spans="1:23" ht="60" customHeight="1" x14ac:dyDescent="0.25">
      <c r="A11" s="72" t="s">
        <v>816</v>
      </c>
      <c r="B11" s="81" t="s">
        <v>817</v>
      </c>
      <c r="C11" s="67">
        <v>8</v>
      </c>
      <c r="D11" s="67">
        <v>28</v>
      </c>
      <c r="E11" s="67">
        <v>13</v>
      </c>
      <c r="F11" s="67">
        <v>18</v>
      </c>
      <c r="G11" s="183"/>
      <c r="H11" s="184"/>
      <c r="I11" s="184"/>
      <c r="J11" s="184"/>
      <c r="K11" s="184"/>
      <c r="L11" s="184"/>
      <c r="M11" s="184"/>
      <c r="N11" s="184"/>
      <c r="O11" s="184"/>
      <c r="P11" s="184"/>
      <c r="Q11" s="184"/>
      <c r="R11" s="185"/>
      <c r="S11" s="125" t="s">
        <v>818</v>
      </c>
      <c r="T11" s="125" t="s">
        <v>819</v>
      </c>
      <c r="U11" s="126" t="s">
        <v>820</v>
      </c>
      <c r="V11" s="2"/>
    </row>
    <row r="12" spans="1:23" ht="45" customHeight="1" x14ac:dyDescent="0.25">
      <c r="A12" s="72" t="s">
        <v>821</v>
      </c>
      <c r="B12" s="81" t="s">
        <v>822</v>
      </c>
      <c r="C12" s="67">
        <v>0.5</v>
      </c>
      <c r="D12" s="67">
        <v>1.2</v>
      </c>
      <c r="E12" s="67">
        <v>0.7</v>
      </c>
      <c r="F12" s="67">
        <v>1.1000000000000001</v>
      </c>
      <c r="G12" s="183"/>
      <c r="H12" s="184"/>
      <c r="I12" s="184"/>
      <c r="J12" s="184"/>
      <c r="K12" s="184"/>
      <c r="L12" s="184"/>
      <c r="M12" s="184"/>
      <c r="N12" s="184"/>
      <c r="O12" s="184"/>
      <c r="P12" s="184"/>
      <c r="Q12" s="184"/>
      <c r="R12" s="185"/>
      <c r="S12" s="125" t="s">
        <v>823</v>
      </c>
      <c r="T12" s="125" t="s">
        <v>824</v>
      </c>
      <c r="U12" s="126" t="s">
        <v>825</v>
      </c>
      <c r="V12" s="2"/>
    </row>
    <row r="13" spans="1:23" ht="30" customHeight="1" x14ac:dyDescent="0.25">
      <c r="A13" s="72" t="s">
        <v>826</v>
      </c>
      <c r="B13" s="81" t="s">
        <v>827</v>
      </c>
      <c r="C13" s="67">
        <v>59</v>
      </c>
      <c r="D13" s="67" t="s">
        <v>828</v>
      </c>
      <c r="E13" s="67">
        <v>59</v>
      </c>
      <c r="F13" s="67" t="s">
        <v>829</v>
      </c>
      <c r="G13" s="183"/>
      <c r="H13" s="184"/>
      <c r="I13" s="184"/>
      <c r="J13" s="184"/>
      <c r="K13" s="184"/>
      <c r="L13" s="184"/>
      <c r="M13" s="184"/>
      <c r="N13" s="184"/>
      <c r="O13" s="184"/>
      <c r="P13" s="184"/>
      <c r="Q13" s="184"/>
      <c r="R13" s="185"/>
      <c r="S13" s="125"/>
      <c r="T13" s="125"/>
      <c r="U13" s="126" t="s">
        <v>830</v>
      </c>
      <c r="V13" s="2"/>
    </row>
    <row r="14" spans="1:23" ht="29.25" customHeight="1" x14ac:dyDescent="0.25">
      <c r="A14" s="72" t="s">
        <v>831</v>
      </c>
      <c r="B14" s="81" t="s">
        <v>832</v>
      </c>
      <c r="C14" s="67">
        <v>59</v>
      </c>
      <c r="D14" s="67" t="s">
        <v>833</v>
      </c>
      <c r="E14" s="67">
        <v>59</v>
      </c>
      <c r="F14" s="67" t="s">
        <v>834</v>
      </c>
      <c r="G14" s="183"/>
      <c r="H14" s="184"/>
      <c r="I14" s="184"/>
      <c r="J14" s="184"/>
      <c r="K14" s="184"/>
      <c r="L14" s="184"/>
      <c r="M14" s="184"/>
      <c r="N14" s="184"/>
      <c r="O14" s="184"/>
      <c r="P14" s="184"/>
      <c r="Q14" s="184"/>
      <c r="R14" s="185"/>
      <c r="S14" s="125"/>
      <c r="T14" s="125"/>
      <c r="U14" s="126" t="s">
        <v>835</v>
      </c>
      <c r="V14" s="2"/>
    </row>
    <row r="15" spans="1:23" ht="30" customHeight="1" x14ac:dyDescent="0.25">
      <c r="A15" s="72" t="s">
        <v>836</v>
      </c>
      <c r="B15" s="81" t="s">
        <v>837</v>
      </c>
      <c r="C15" s="67">
        <v>8</v>
      </c>
      <c r="D15" s="67">
        <v>27</v>
      </c>
      <c r="E15" s="67">
        <v>8</v>
      </c>
      <c r="F15" s="67">
        <v>27</v>
      </c>
      <c r="G15" s="183"/>
      <c r="H15" s="184"/>
      <c r="I15" s="184"/>
      <c r="J15" s="184"/>
      <c r="K15" s="184"/>
      <c r="L15" s="184"/>
      <c r="M15" s="184"/>
      <c r="N15" s="184"/>
      <c r="O15" s="184"/>
      <c r="P15" s="184"/>
      <c r="Q15" s="184"/>
      <c r="R15" s="185"/>
      <c r="S15" s="125" t="s">
        <v>838</v>
      </c>
      <c r="T15" s="125" t="s">
        <v>839</v>
      </c>
      <c r="U15" s="126" t="s">
        <v>840</v>
      </c>
      <c r="V15" s="2"/>
    </row>
    <row r="16" spans="1:23" ht="60" customHeight="1" x14ac:dyDescent="0.25">
      <c r="A16" s="72" t="s">
        <v>841</v>
      </c>
      <c r="B16" s="81" t="s">
        <v>842</v>
      </c>
      <c r="C16" s="67">
        <v>135</v>
      </c>
      <c r="D16" s="67">
        <v>148</v>
      </c>
      <c r="E16" s="67">
        <v>135</v>
      </c>
      <c r="F16" s="67">
        <v>140</v>
      </c>
      <c r="G16" s="183"/>
      <c r="H16" s="184"/>
      <c r="I16" s="184"/>
      <c r="J16" s="184"/>
      <c r="K16" s="184"/>
      <c r="L16" s="184"/>
      <c r="M16" s="184"/>
      <c r="N16" s="184"/>
      <c r="O16" s="184"/>
      <c r="P16" s="184"/>
      <c r="Q16" s="184"/>
      <c r="R16" s="185"/>
      <c r="S16" s="125" t="s">
        <v>843</v>
      </c>
      <c r="T16" s="125" t="s">
        <v>844</v>
      </c>
      <c r="U16" s="126" t="s">
        <v>845</v>
      </c>
      <c r="V16" s="2"/>
    </row>
    <row r="17" spans="1:22" ht="60" customHeight="1" x14ac:dyDescent="0.25">
      <c r="A17" s="72" t="s">
        <v>846</v>
      </c>
      <c r="B17" s="81" t="s">
        <v>847</v>
      </c>
      <c r="C17" s="67">
        <v>3.5</v>
      </c>
      <c r="D17" s="67">
        <v>5.5</v>
      </c>
      <c r="E17" s="67">
        <v>4</v>
      </c>
      <c r="F17" s="67">
        <v>4.5</v>
      </c>
      <c r="G17" s="183"/>
      <c r="H17" s="184"/>
      <c r="I17" s="184"/>
      <c r="J17" s="184"/>
      <c r="K17" s="184"/>
      <c r="L17" s="184"/>
      <c r="M17" s="184"/>
      <c r="N17" s="184"/>
      <c r="O17" s="184"/>
      <c r="P17" s="184"/>
      <c r="Q17" s="184"/>
      <c r="R17" s="185"/>
      <c r="S17" s="125" t="s">
        <v>848</v>
      </c>
      <c r="T17" s="125" t="s">
        <v>849</v>
      </c>
      <c r="U17" s="126" t="s">
        <v>850</v>
      </c>
      <c r="V17" s="2"/>
    </row>
    <row r="18" spans="1:22" ht="65.25" customHeight="1" x14ac:dyDescent="0.25">
      <c r="A18" s="72" t="s">
        <v>851</v>
      </c>
      <c r="B18" s="81" t="s">
        <v>852</v>
      </c>
      <c r="C18" s="67">
        <v>99</v>
      </c>
      <c r="D18" s="67">
        <v>111</v>
      </c>
      <c r="E18" s="67">
        <v>100</v>
      </c>
      <c r="F18" s="67">
        <v>106</v>
      </c>
      <c r="G18" s="183"/>
      <c r="H18" s="184"/>
      <c r="I18" s="184"/>
      <c r="J18" s="184"/>
      <c r="K18" s="184"/>
      <c r="L18" s="184"/>
      <c r="M18" s="184"/>
      <c r="N18" s="184"/>
      <c r="O18" s="184"/>
      <c r="P18" s="184"/>
      <c r="Q18" s="184"/>
      <c r="R18" s="185"/>
      <c r="S18" s="125" t="s">
        <v>853</v>
      </c>
      <c r="T18" s="125" t="s">
        <v>854</v>
      </c>
      <c r="U18" s="126" t="s">
        <v>855</v>
      </c>
      <c r="V18" s="2"/>
    </row>
    <row r="19" spans="1:22" ht="45" customHeight="1" x14ac:dyDescent="0.25">
      <c r="A19" s="72" t="s">
        <v>856</v>
      </c>
      <c r="B19" s="81" t="s">
        <v>857</v>
      </c>
      <c r="C19" s="67">
        <v>19</v>
      </c>
      <c r="D19" s="67">
        <v>31</v>
      </c>
      <c r="E19" s="67">
        <v>25</v>
      </c>
      <c r="F19" s="67">
        <v>30</v>
      </c>
      <c r="G19" s="183"/>
      <c r="H19" s="184"/>
      <c r="I19" s="184"/>
      <c r="J19" s="184"/>
      <c r="K19" s="184"/>
      <c r="L19" s="184"/>
      <c r="M19" s="184"/>
      <c r="N19" s="184"/>
      <c r="O19" s="184"/>
      <c r="P19" s="184"/>
      <c r="Q19" s="184"/>
      <c r="R19" s="185"/>
      <c r="S19" s="125" t="s">
        <v>858</v>
      </c>
      <c r="T19" s="125" t="s">
        <v>859</v>
      </c>
      <c r="U19" s="126" t="s">
        <v>860</v>
      </c>
      <c r="V19" s="2"/>
    </row>
    <row r="20" spans="1:22" ht="66.75" customHeight="1" x14ac:dyDescent="0.25">
      <c r="A20" s="72" t="s">
        <v>861</v>
      </c>
      <c r="B20" s="81" t="s">
        <v>862</v>
      </c>
      <c r="C20" s="67">
        <v>8.6999999999999993</v>
      </c>
      <c r="D20" s="67">
        <v>10.5</v>
      </c>
      <c r="E20" s="67">
        <v>9.1999999999999993</v>
      </c>
      <c r="F20" s="67">
        <v>10.1</v>
      </c>
      <c r="G20" s="183"/>
      <c r="H20" s="184"/>
      <c r="I20" s="184"/>
      <c r="J20" s="184"/>
      <c r="K20" s="184"/>
      <c r="L20" s="184"/>
      <c r="M20" s="184"/>
      <c r="N20" s="184"/>
      <c r="O20" s="184"/>
      <c r="P20" s="184"/>
      <c r="Q20" s="184"/>
      <c r="R20" s="185"/>
      <c r="S20" s="125" t="s">
        <v>863</v>
      </c>
      <c r="T20" s="125" t="s">
        <v>864</v>
      </c>
      <c r="U20" s="126" t="s">
        <v>865</v>
      </c>
      <c r="V20" s="2"/>
    </row>
    <row r="21" spans="1:22" ht="66.75" customHeight="1" x14ac:dyDescent="0.25">
      <c r="A21" s="72" t="s">
        <v>866</v>
      </c>
      <c r="B21" s="81" t="s">
        <v>867</v>
      </c>
      <c r="C21" s="67">
        <v>2.2999999999999998</v>
      </c>
      <c r="D21" s="67">
        <v>4.8</v>
      </c>
      <c r="E21" s="67">
        <v>3.5</v>
      </c>
      <c r="F21" s="67">
        <v>4</v>
      </c>
      <c r="G21" s="183"/>
      <c r="H21" s="184"/>
      <c r="I21" s="184"/>
      <c r="J21" s="184"/>
      <c r="K21" s="184"/>
      <c r="L21" s="184"/>
      <c r="M21" s="184"/>
      <c r="N21" s="184"/>
      <c r="O21" s="184"/>
      <c r="P21" s="184"/>
      <c r="Q21" s="184"/>
      <c r="R21" s="185"/>
      <c r="S21" s="125" t="s">
        <v>868</v>
      </c>
      <c r="T21" s="125" t="s">
        <v>869</v>
      </c>
      <c r="U21" s="126" t="s">
        <v>870</v>
      </c>
      <c r="V21" s="2"/>
    </row>
    <row r="22" spans="1:22" ht="90" customHeight="1" x14ac:dyDescent="0.25">
      <c r="A22" s="72" t="s">
        <v>871</v>
      </c>
      <c r="B22" s="81" t="s">
        <v>872</v>
      </c>
      <c r="C22" s="67">
        <v>6.2</v>
      </c>
      <c r="D22" s="67">
        <v>8.3000000000000007</v>
      </c>
      <c r="E22" s="67">
        <v>6.9</v>
      </c>
      <c r="F22" s="67">
        <v>7.4</v>
      </c>
      <c r="G22" s="183"/>
      <c r="H22" s="184"/>
      <c r="I22" s="184"/>
      <c r="J22" s="184"/>
      <c r="K22" s="184"/>
      <c r="L22" s="184"/>
      <c r="M22" s="184"/>
      <c r="N22" s="184"/>
      <c r="O22" s="184"/>
      <c r="P22" s="184"/>
      <c r="Q22" s="184"/>
      <c r="R22" s="185"/>
      <c r="S22" s="125" t="s">
        <v>873</v>
      </c>
      <c r="T22" s="125" t="s">
        <v>874</v>
      </c>
      <c r="U22" s="126" t="s">
        <v>875</v>
      </c>
      <c r="V22" s="2"/>
    </row>
    <row r="23" spans="1:22" ht="105" customHeight="1" x14ac:dyDescent="0.25">
      <c r="A23" s="72" t="s">
        <v>876</v>
      </c>
      <c r="B23" s="81" t="s">
        <v>877</v>
      </c>
      <c r="C23" s="67">
        <v>3.8</v>
      </c>
      <c r="D23" s="67">
        <v>5</v>
      </c>
      <c r="E23" s="67">
        <v>4</v>
      </c>
      <c r="F23" s="67">
        <v>5</v>
      </c>
      <c r="G23" s="183"/>
      <c r="H23" s="184"/>
      <c r="I23" s="184"/>
      <c r="J23" s="184"/>
      <c r="K23" s="184"/>
      <c r="L23" s="184"/>
      <c r="M23" s="184"/>
      <c r="N23" s="184"/>
      <c r="O23" s="184"/>
      <c r="P23" s="184"/>
      <c r="Q23" s="184"/>
      <c r="R23" s="185"/>
      <c r="S23" s="125" t="s">
        <v>878</v>
      </c>
      <c r="T23" s="125" t="s">
        <v>879</v>
      </c>
      <c r="U23" s="126" t="s">
        <v>880</v>
      </c>
      <c r="V23" s="2"/>
    </row>
    <row r="24" spans="1:22" ht="105" customHeight="1" x14ac:dyDescent="0.25">
      <c r="A24" s="72" t="s">
        <v>881</v>
      </c>
      <c r="B24" s="81" t="s">
        <v>882</v>
      </c>
      <c r="C24" s="67">
        <v>2</v>
      </c>
      <c r="D24" s="67">
        <v>3.8</v>
      </c>
      <c r="E24" s="67">
        <v>2.4</v>
      </c>
      <c r="F24" s="67">
        <v>2.8</v>
      </c>
      <c r="G24" s="183"/>
      <c r="H24" s="184"/>
      <c r="I24" s="184"/>
      <c r="J24" s="184"/>
      <c r="K24" s="184"/>
      <c r="L24" s="184"/>
      <c r="M24" s="184"/>
      <c r="N24" s="184"/>
      <c r="O24" s="184"/>
      <c r="P24" s="184"/>
      <c r="Q24" s="184"/>
      <c r="R24" s="185"/>
      <c r="S24" s="125" t="s">
        <v>883</v>
      </c>
      <c r="T24" s="125" t="s">
        <v>884</v>
      </c>
      <c r="U24" s="126" t="s">
        <v>885</v>
      </c>
      <c r="V24" s="2"/>
    </row>
    <row r="25" spans="1:22" ht="15" customHeight="1" x14ac:dyDescent="0.25">
      <c r="A25" s="72" t="s">
        <v>886</v>
      </c>
      <c r="B25" s="81" t="s">
        <v>887</v>
      </c>
      <c r="C25" s="67">
        <v>1.1000000000000001</v>
      </c>
      <c r="D25" s="67">
        <v>2.2999999999999998</v>
      </c>
      <c r="E25" s="67">
        <v>1.5</v>
      </c>
      <c r="F25" s="67">
        <v>2</v>
      </c>
      <c r="G25" s="183"/>
      <c r="H25" s="184"/>
      <c r="I25" s="184"/>
      <c r="J25" s="184"/>
      <c r="K25" s="184"/>
      <c r="L25" s="184"/>
      <c r="M25" s="184"/>
      <c r="N25" s="184"/>
      <c r="O25" s="184"/>
      <c r="P25" s="184"/>
      <c r="Q25" s="184"/>
      <c r="R25" s="185"/>
      <c r="S25" s="125" t="s">
        <v>888</v>
      </c>
      <c r="T25" s="125" t="s">
        <v>889</v>
      </c>
      <c r="U25" s="126"/>
      <c r="V25" s="2"/>
    </row>
    <row r="26" spans="1:22" ht="60" customHeight="1" x14ac:dyDescent="0.25">
      <c r="A26" s="72" t="s">
        <v>890</v>
      </c>
      <c r="B26" s="81" t="s">
        <v>891</v>
      </c>
      <c r="C26" s="67">
        <v>0.1</v>
      </c>
      <c r="D26" s="67">
        <v>1.5</v>
      </c>
      <c r="E26" s="67">
        <v>0.2</v>
      </c>
      <c r="F26" s="67">
        <v>1.2</v>
      </c>
      <c r="G26" s="183"/>
      <c r="H26" s="184"/>
      <c r="I26" s="184"/>
      <c r="J26" s="184"/>
      <c r="K26" s="184"/>
      <c r="L26" s="184"/>
      <c r="M26" s="184"/>
      <c r="N26" s="184"/>
      <c r="O26" s="184"/>
      <c r="P26" s="184"/>
      <c r="Q26" s="184"/>
      <c r="R26" s="185"/>
      <c r="S26" s="125" t="s">
        <v>892</v>
      </c>
      <c r="T26" s="125" t="s">
        <v>893</v>
      </c>
      <c r="U26" s="126" t="s">
        <v>894</v>
      </c>
      <c r="V26" s="2"/>
    </row>
    <row r="27" spans="1:22" ht="63.75" customHeight="1" x14ac:dyDescent="0.25">
      <c r="A27" s="72" t="s">
        <v>895</v>
      </c>
      <c r="B27" s="81" t="s">
        <v>896</v>
      </c>
      <c r="C27" s="67">
        <v>27</v>
      </c>
      <c r="D27" s="67">
        <v>142</v>
      </c>
      <c r="E27" s="67">
        <v>70</v>
      </c>
      <c r="F27" s="67">
        <v>90</v>
      </c>
      <c r="G27" s="183"/>
      <c r="H27" s="184"/>
      <c r="I27" s="184"/>
      <c r="J27" s="184"/>
      <c r="K27" s="184"/>
      <c r="L27" s="184"/>
      <c r="M27" s="184"/>
      <c r="N27" s="184"/>
      <c r="O27" s="184"/>
      <c r="P27" s="184"/>
      <c r="Q27" s="184"/>
      <c r="R27" s="185"/>
      <c r="S27" s="125" t="s">
        <v>897</v>
      </c>
      <c r="T27" s="125" t="s">
        <v>898</v>
      </c>
      <c r="U27" s="126" t="s">
        <v>899</v>
      </c>
      <c r="V27" s="2"/>
    </row>
    <row r="28" spans="1:22" ht="63.75" customHeight="1" x14ac:dyDescent="0.25">
      <c r="A28" s="72" t="s">
        <v>900</v>
      </c>
      <c r="B28" s="81" t="s">
        <v>901</v>
      </c>
      <c r="C28" s="67">
        <v>89</v>
      </c>
      <c r="D28" s="67">
        <v>215</v>
      </c>
      <c r="E28" s="67">
        <v>140</v>
      </c>
      <c r="F28" s="67">
        <v>180</v>
      </c>
      <c r="G28" s="183"/>
      <c r="H28" s="184"/>
      <c r="I28" s="184"/>
      <c r="J28" s="184"/>
      <c r="K28" s="184"/>
      <c r="L28" s="184"/>
      <c r="M28" s="184"/>
      <c r="N28" s="184"/>
      <c r="O28" s="184"/>
      <c r="P28" s="184"/>
      <c r="Q28" s="184"/>
      <c r="R28" s="185"/>
      <c r="S28" s="125" t="s">
        <v>902</v>
      </c>
      <c r="T28" s="125" t="s">
        <v>903</v>
      </c>
      <c r="U28" s="126" t="s">
        <v>904</v>
      </c>
      <c r="V28" s="2"/>
    </row>
    <row r="29" spans="1:22" ht="45" customHeight="1" x14ac:dyDescent="0.25">
      <c r="A29" s="72" t="s">
        <v>905</v>
      </c>
      <c r="B29" s="81" t="s">
        <v>906</v>
      </c>
      <c r="C29" s="67">
        <v>1</v>
      </c>
      <c r="D29" s="67">
        <v>45</v>
      </c>
      <c r="E29" s="67">
        <v>10</v>
      </c>
      <c r="F29" s="67">
        <v>26</v>
      </c>
      <c r="G29" s="183"/>
      <c r="H29" s="184"/>
      <c r="I29" s="184"/>
      <c r="J29" s="184"/>
      <c r="K29" s="184"/>
      <c r="L29" s="184"/>
      <c r="M29" s="184"/>
      <c r="N29" s="184"/>
      <c r="O29" s="184"/>
      <c r="P29" s="184"/>
      <c r="Q29" s="184"/>
      <c r="R29" s="185"/>
      <c r="S29" s="125" t="s">
        <v>907</v>
      </c>
      <c r="T29" s="125" t="s">
        <v>908</v>
      </c>
      <c r="U29" s="126" t="s">
        <v>909</v>
      </c>
      <c r="V29" s="2"/>
    </row>
    <row r="30" spans="1:22" ht="33.75" customHeight="1" x14ac:dyDescent="0.25">
      <c r="A30" s="72" t="s">
        <v>910</v>
      </c>
      <c r="B30" s="81" t="s">
        <v>911</v>
      </c>
      <c r="C30" s="67">
        <v>1</v>
      </c>
      <c r="D30" s="67">
        <v>55</v>
      </c>
      <c r="E30" s="67">
        <v>10</v>
      </c>
      <c r="F30" s="67">
        <v>26</v>
      </c>
      <c r="G30" s="183"/>
      <c r="H30" s="184"/>
      <c r="I30" s="184"/>
      <c r="J30" s="184"/>
      <c r="K30" s="184"/>
      <c r="L30" s="184"/>
      <c r="M30" s="184"/>
      <c r="N30" s="184"/>
      <c r="O30" s="184"/>
      <c r="P30" s="184"/>
      <c r="Q30" s="184"/>
      <c r="R30" s="185"/>
      <c r="S30" s="125" t="s">
        <v>912</v>
      </c>
      <c r="T30" s="125" t="s">
        <v>913</v>
      </c>
      <c r="U30" s="126" t="s">
        <v>914</v>
      </c>
      <c r="V30" s="2"/>
    </row>
    <row r="31" spans="1:22" ht="60" customHeight="1" x14ac:dyDescent="0.25">
      <c r="A31" s="72" t="s">
        <v>915</v>
      </c>
      <c r="B31" s="81" t="s">
        <v>916</v>
      </c>
      <c r="C31" s="67">
        <v>5</v>
      </c>
      <c r="D31" s="67">
        <v>52</v>
      </c>
      <c r="E31" s="67">
        <v>10</v>
      </c>
      <c r="F31" s="67">
        <v>26</v>
      </c>
      <c r="G31" s="183"/>
      <c r="H31" s="184"/>
      <c r="I31" s="184"/>
      <c r="J31" s="184"/>
      <c r="K31" s="184"/>
      <c r="L31" s="184"/>
      <c r="M31" s="184"/>
      <c r="N31" s="184"/>
      <c r="O31" s="184"/>
      <c r="P31" s="184"/>
      <c r="Q31" s="184"/>
      <c r="R31" s="185"/>
      <c r="S31" s="125" t="s">
        <v>917</v>
      </c>
      <c r="T31" s="125" t="s">
        <v>918</v>
      </c>
      <c r="U31" s="126" t="s">
        <v>919</v>
      </c>
      <c r="V31" s="2"/>
    </row>
    <row r="32" spans="1:22" ht="95.25" customHeight="1" x14ac:dyDescent="0.25">
      <c r="A32" s="72" t="s">
        <v>920</v>
      </c>
      <c r="B32" s="81" t="s">
        <v>921</v>
      </c>
      <c r="C32" s="67">
        <v>40</v>
      </c>
      <c r="D32" s="67">
        <v>180</v>
      </c>
      <c r="E32" s="67">
        <v>85</v>
      </c>
      <c r="F32" s="67">
        <v>130</v>
      </c>
      <c r="G32" s="183"/>
      <c r="H32" s="184"/>
      <c r="I32" s="184"/>
      <c r="J32" s="184"/>
      <c r="K32" s="184"/>
      <c r="L32" s="184"/>
      <c r="M32" s="184"/>
      <c r="N32" s="184"/>
      <c r="O32" s="184"/>
      <c r="P32" s="184"/>
      <c r="Q32" s="184"/>
      <c r="R32" s="185"/>
      <c r="S32" s="125" t="s">
        <v>922</v>
      </c>
      <c r="T32" s="125" t="s">
        <v>923</v>
      </c>
      <c r="U32" s="126" t="s">
        <v>924</v>
      </c>
      <c r="V32" s="2"/>
    </row>
    <row r="33" spans="1:22" ht="78.75" customHeight="1" x14ac:dyDescent="0.25">
      <c r="A33" s="72" t="s">
        <v>925</v>
      </c>
      <c r="B33" s="81" t="s">
        <v>926</v>
      </c>
      <c r="C33" s="67">
        <v>0.1</v>
      </c>
      <c r="D33" s="67">
        <v>200</v>
      </c>
      <c r="E33" s="67">
        <v>150</v>
      </c>
      <c r="F33" s="67">
        <v>200</v>
      </c>
      <c r="G33" s="183"/>
      <c r="H33" s="184"/>
      <c r="I33" s="184"/>
      <c r="J33" s="184"/>
      <c r="K33" s="184"/>
      <c r="L33" s="184"/>
      <c r="M33" s="184"/>
      <c r="N33" s="184"/>
      <c r="O33" s="184"/>
      <c r="P33" s="184"/>
      <c r="Q33" s="184"/>
      <c r="R33" s="185"/>
      <c r="S33" s="125" t="s">
        <v>927</v>
      </c>
      <c r="T33" s="125" t="s">
        <v>928</v>
      </c>
      <c r="U33" s="126" t="s">
        <v>929</v>
      </c>
      <c r="V33" s="2"/>
    </row>
    <row r="34" spans="1:22" ht="60" customHeight="1" x14ac:dyDescent="0.25">
      <c r="A34" s="72" t="s">
        <v>930</v>
      </c>
      <c r="B34" s="81" t="s">
        <v>931</v>
      </c>
      <c r="C34" s="67">
        <v>35</v>
      </c>
      <c r="D34" s="67">
        <v>160</v>
      </c>
      <c r="E34" s="67">
        <v>50</v>
      </c>
      <c r="F34" s="67">
        <v>100</v>
      </c>
      <c r="G34" s="183"/>
      <c r="H34" s="184"/>
      <c r="I34" s="184"/>
      <c r="J34" s="184"/>
      <c r="K34" s="184"/>
      <c r="L34" s="184"/>
      <c r="M34" s="184"/>
      <c r="N34" s="184"/>
      <c r="O34" s="184"/>
      <c r="P34" s="184"/>
      <c r="Q34" s="184"/>
      <c r="R34" s="185"/>
      <c r="S34" s="125" t="s">
        <v>932</v>
      </c>
      <c r="T34" s="125" t="s">
        <v>933</v>
      </c>
      <c r="U34" s="126" t="s">
        <v>934</v>
      </c>
      <c r="V34" s="2"/>
    </row>
    <row r="35" spans="1:22" ht="78.75" customHeight="1" x14ac:dyDescent="0.25">
      <c r="A35" s="72" t="s">
        <v>935</v>
      </c>
      <c r="B35" s="81" t="s">
        <v>936</v>
      </c>
      <c r="C35" s="67">
        <v>40</v>
      </c>
      <c r="D35" s="67">
        <v>110</v>
      </c>
      <c r="E35" s="67">
        <v>55</v>
      </c>
      <c r="F35" s="67">
        <v>110</v>
      </c>
      <c r="G35" s="183"/>
      <c r="H35" s="184"/>
      <c r="I35" s="184"/>
      <c r="J35" s="184"/>
      <c r="K35" s="184"/>
      <c r="L35" s="184"/>
      <c r="M35" s="184"/>
      <c r="N35" s="184"/>
      <c r="O35" s="184"/>
      <c r="P35" s="184"/>
      <c r="Q35" s="184"/>
      <c r="R35" s="185"/>
      <c r="S35" s="125" t="s">
        <v>937</v>
      </c>
      <c r="T35" s="125" t="s">
        <v>938</v>
      </c>
      <c r="U35" s="126" t="s">
        <v>939</v>
      </c>
      <c r="V35" s="2"/>
    </row>
    <row r="36" spans="1:22" ht="64.5" customHeight="1" x14ac:dyDescent="0.25">
      <c r="A36" s="72" t="s">
        <v>940</v>
      </c>
      <c r="B36" s="81" t="s">
        <v>941</v>
      </c>
      <c r="C36" s="67">
        <v>1</v>
      </c>
      <c r="D36" s="67">
        <v>130</v>
      </c>
      <c r="E36" s="67">
        <v>10</v>
      </c>
      <c r="F36" s="67">
        <v>99</v>
      </c>
      <c r="G36" s="183"/>
      <c r="H36" s="184"/>
      <c r="I36" s="184"/>
      <c r="J36" s="184"/>
      <c r="K36" s="184"/>
      <c r="L36" s="184"/>
      <c r="M36" s="184"/>
      <c r="N36" s="184"/>
      <c r="O36" s="184"/>
      <c r="P36" s="184"/>
      <c r="Q36" s="184"/>
      <c r="R36" s="185"/>
      <c r="S36" s="125" t="s">
        <v>942</v>
      </c>
      <c r="T36" s="125"/>
      <c r="U36" s="126" t="s">
        <v>943</v>
      </c>
      <c r="V36" s="2"/>
    </row>
    <row r="37" spans="1:22" ht="30" customHeight="1" x14ac:dyDescent="0.25">
      <c r="A37" s="72" t="s">
        <v>944</v>
      </c>
      <c r="B37" s="81" t="s">
        <v>945</v>
      </c>
      <c r="C37" s="67">
        <v>0.318</v>
      </c>
      <c r="D37" s="67">
        <v>4</v>
      </c>
      <c r="E37" s="67">
        <v>0.75</v>
      </c>
      <c r="F37" s="67">
        <v>1.25</v>
      </c>
      <c r="G37" s="183">
        <f t="shared" ref="G37:R37" si="0">IF(ISERROR(G34/G35),0,G34/G35)</f>
        <v>0</v>
      </c>
      <c r="H37" s="184">
        <f t="shared" si="0"/>
        <v>0</v>
      </c>
      <c r="I37" s="184">
        <f t="shared" si="0"/>
        <v>0</v>
      </c>
      <c r="J37" s="184">
        <f t="shared" si="0"/>
        <v>0</v>
      </c>
      <c r="K37" s="184">
        <f t="shared" si="0"/>
        <v>0</v>
      </c>
      <c r="L37" s="184">
        <f t="shared" si="0"/>
        <v>0</v>
      </c>
      <c r="M37" s="184">
        <f t="shared" si="0"/>
        <v>0</v>
      </c>
      <c r="N37" s="184">
        <f t="shared" si="0"/>
        <v>0</v>
      </c>
      <c r="O37" s="184">
        <f t="shared" si="0"/>
        <v>0</v>
      </c>
      <c r="P37" s="184">
        <f t="shared" si="0"/>
        <v>0</v>
      </c>
      <c r="Q37" s="184">
        <f t="shared" si="0"/>
        <v>0</v>
      </c>
      <c r="R37" s="185">
        <f t="shared" si="0"/>
        <v>0</v>
      </c>
      <c r="S37" s="125"/>
      <c r="T37" s="125"/>
      <c r="U37" s="126" t="s">
        <v>946</v>
      </c>
      <c r="V37" s="2"/>
    </row>
    <row r="38" spans="1:22" ht="15.75" customHeight="1" x14ac:dyDescent="0.25">
      <c r="A38" s="99" t="s">
        <v>947</v>
      </c>
      <c r="B38" s="98"/>
      <c r="C38" s="76"/>
      <c r="D38" s="76"/>
      <c r="E38" s="76"/>
      <c r="F38" s="76"/>
      <c r="G38" s="186"/>
      <c r="H38" s="186"/>
      <c r="I38" s="186"/>
      <c r="J38" s="186"/>
      <c r="K38" s="186"/>
      <c r="L38" s="186"/>
      <c r="M38" s="186"/>
      <c r="N38" s="186"/>
      <c r="O38" s="186"/>
      <c r="P38" s="186"/>
      <c r="Q38" s="186"/>
      <c r="R38" s="186"/>
      <c r="S38" s="193"/>
      <c r="T38" s="193"/>
      <c r="U38" s="194"/>
      <c r="V38" s="2"/>
    </row>
    <row r="39" spans="1:22" ht="63" customHeight="1" x14ac:dyDescent="0.25">
      <c r="A39" s="72" t="s">
        <v>948</v>
      </c>
      <c r="B39" s="81" t="s">
        <v>949</v>
      </c>
      <c r="C39" s="67">
        <v>0.3</v>
      </c>
      <c r="D39" s="67">
        <v>5.7</v>
      </c>
      <c r="E39" s="67">
        <v>1.5</v>
      </c>
      <c r="F39" s="67">
        <v>3</v>
      </c>
      <c r="G39" s="183"/>
      <c r="H39" s="184"/>
      <c r="I39" s="184"/>
      <c r="J39" s="184"/>
      <c r="K39" s="184"/>
      <c r="L39" s="184"/>
      <c r="M39" s="184"/>
      <c r="N39" s="184"/>
      <c r="O39" s="184"/>
      <c r="P39" s="184"/>
      <c r="Q39" s="184"/>
      <c r="R39" s="185"/>
      <c r="S39" s="125" t="s">
        <v>950</v>
      </c>
      <c r="T39" s="125" t="s">
        <v>951</v>
      </c>
      <c r="U39" s="126" t="s">
        <v>952</v>
      </c>
      <c r="V39" s="2"/>
    </row>
    <row r="40" spans="1:22" ht="60" customHeight="1" x14ac:dyDescent="0.25">
      <c r="A40" s="72" t="s">
        <v>953</v>
      </c>
      <c r="B40" s="81" t="s">
        <v>954</v>
      </c>
      <c r="C40" s="67">
        <v>4.5</v>
      </c>
      <c r="D40" s="67">
        <v>12.5</v>
      </c>
      <c r="E40" s="67">
        <v>6</v>
      </c>
      <c r="F40" s="67">
        <v>12</v>
      </c>
      <c r="G40" s="183"/>
      <c r="H40" s="184"/>
      <c r="I40" s="184"/>
      <c r="J40" s="184"/>
      <c r="K40" s="184"/>
      <c r="L40" s="184"/>
      <c r="M40" s="184"/>
      <c r="N40" s="184"/>
      <c r="O40" s="184"/>
      <c r="P40" s="184"/>
      <c r="Q40" s="184"/>
      <c r="R40" s="185"/>
      <c r="S40" s="125" t="s">
        <v>955</v>
      </c>
      <c r="T40" s="125" t="s">
        <v>956</v>
      </c>
      <c r="U40" s="126" t="s">
        <v>957</v>
      </c>
      <c r="V40" s="2"/>
    </row>
    <row r="41" spans="1:22" ht="30" customHeight="1" x14ac:dyDescent="0.25">
      <c r="A41" s="72" t="s">
        <v>958</v>
      </c>
      <c r="B41" s="81" t="s">
        <v>959</v>
      </c>
      <c r="C41" s="67">
        <v>27</v>
      </c>
      <c r="D41" s="67">
        <v>37</v>
      </c>
      <c r="E41" s="67">
        <v>28</v>
      </c>
      <c r="F41" s="67">
        <v>38</v>
      </c>
      <c r="G41" s="183"/>
      <c r="H41" s="184"/>
      <c r="I41" s="184"/>
      <c r="J41" s="184"/>
      <c r="K41" s="184"/>
      <c r="L41" s="184"/>
      <c r="M41" s="184"/>
      <c r="N41" s="184"/>
      <c r="O41" s="184"/>
      <c r="P41" s="184"/>
      <c r="Q41" s="184"/>
      <c r="R41" s="185"/>
      <c r="S41" s="125" t="s">
        <v>960</v>
      </c>
      <c r="T41" s="125" t="s">
        <v>961</v>
      </c>
      <c r="U41" s="126" t="s">
        <v>962</v>
      </c>
      <c r="V41" s="2"/>
    </row>
    <row r="42" spans="1:22" ht="15" customHeight="1" x14ac:dyDescent="0.25">
      <c r="A42" s="72" t="s">
        <v>963</v>
      </c>
      <c r="B42" s="81"/>
      <c r="C42" s="67">
        <v>1.2</v>
      </c>
      <c r="D42" s="67">
        <v>4.9000000000000004</v>
      </c>
      <c r="E42" s="67">
        <v>1.2</v>
      </c>
      <c r="F42" s="67">
        <v>4.9000000000000004</v>
      </c>
      <c r="G42" s="183"/>
      <c r="H42" s="184"/>
      <c r="I42" s="184"/>
      <c r="J42" s="184"/>
      <c r="K42" s="184"/>
      <c r="L42" s="184"/>
      <c r="M42" s="184"/>
      <c r="N42" s="184"/>
      <c r="O42" s="184"/>
      <c r="P42" s="184"/>
      <c r="Q42" s="184"/>
      <c r="R42" s="185"/>
      <c r="S42" s="125"/>
      <c r="T42" s="125"/>
      <c r="U42" s="126"/>
      <c r="V42" s="2"/>
    </row>
    <row r="43" spans="1:22" ht="15" customHeight="1" x14ac:dyDescent="0.25">
      <c r="A43" s="72" t="s">
        <v>964</v>
      </c>
      <c r="B43" s="81" t="s">
        <v>965</v>
      </c>
      <c r="C43" s="67">
        <v>100</v>
      </c>
      <c r="D43" s="67">
        <v>180</v>
      </c>
      <c r="E43" s="67">
        <v>100</v>
      </c>
      <c r="F43" s="67">
        <v>180</v>
      </c>
      <c r="G43" s="183"/>
      <c r="H43" s="184"/>
      <c r="I43" s="184"/>
      <c r="J43" s="184"/>
      <c r="K43" s="184"/>
      <c r="L43" s="184"/>
      <c r="M43" s="184"/>
      <c r="N43" s="184"/>
      <c r="O43" s="184"/>
      <c r="P43" s="184"/>
      <c r="Q43" s="184"/>
      <c r="R43" s="185"/>
      <c r="S43" s="125"/>
      <c r="T43" s="125"/>
      <c r="U43" s="126"/>
      <c r="V43" s="2"/>
    </row>
    <row r="44" spans="1:22" ht="30" customHeight="1" x14ac:dyDescent="0.25">
      <c r="A44" s="72" t="s">
        <v>966</v>
      </c>
      <c r="B44" s="81" t="s">
        <v>967</v>
      </c>
      <c r="C44" s="67">
        <v>0.7</v>
      </c>
      <c r="D44" s="67">
        <v>2</v>
      </c>
      <c r="E44" s="67">
        <v>1</v>
      </c>
      <c r="F44" s="67">
        <v>1.5</v>
      </c>
      <c r="G44" s="183"/>
      <c r="H44" s="184"/>
      <c r="I44" s="184"/>
      <c r="J44" s="184"/>
      <c r="K44" s="184"/>
      <c r="L44" s="184"/>
      <c r="M44" s="184"/>
      <c r="N44" s="184"/>
      <c r="O44" s="184"/>
      <c r="P44" s="184"/>
      <c r="Q44" s="184"/>
      <c r="R44" s="185"/>
      <c r="S44" s="125" t="s">
        <v>968</v>
      </c>
      <c r="T44" s="125" t="s">
        <v>969</v>
      </c>
      <c r="U44" s="126"/>
      <c r="V44" s="2"/>
    </row>
    <row r="45" spans="1:22" ht="65.25" customHeight="1" x14ac:dyDescent="0.25">
      <c r="A45" s="72" t="s">
        <v>970</v>
      </c>
      <c r="B45" s="81" t="s">
        <v>971</v>
      </c>
      <c r="C45" s="67">
        <v>2</v>
      </c>
      <c r="D45" s="67">
        <v>4.4000000000000004</v>
      </c>
      <c r="E45" s="67">
        <v>3</v>
      </c>
      <c r="F45" s="67">
        <v>4.5</v>
      </c>
      <c r="G45" s="183"/>
      <c r="H45" s="184"/>
      <c r="I45" s="184"/>
      <c r="J45" s="184"/>
      <c r="K45" s="184"/>
      <c r="L45" s="184"/>
      <c r="M45" s="184"/>
      <c r="N45" s="184"/>
      <c r="O45" s="184"/>
      <c r="P45" s="184"/>
      <c r="Q45" s="184"/>
      <c r="R45" s="185"/>
      <c r="S45" s="125" t="s">
        <v>972</v>
      </c>
      <c r="T45" s="125" t="s">
        <v>973</v>
      </c>
      <c r="U45" s="126" t="s">
        <v>974</v>
      </c>
      <c r="V45" s="2"/>
    </row>
    <row r="46" spans="1:22" ht="36.75" customHeight="1" x14ac:dyDescent="0.25">
      <c r="A46" s="72" t="s">
        <v>975</v>
      </c>
      <c r="B46" s="81" t="s">
        <v>976</v>
      </c>
      <c r="C46" s="67">
        <v>90</v>
      </c>
      <c r="D46" s="67">
        <v>350</v>
      </c>
      <c r="E46" s="67">
        <v>90</v>
      </c>
      <c r="F46" s="67">
        <v>350</v>
      </c>
      <c r="G46" s="183"/>
      <c r="H46" s="184"/>
      <c r="I46" s="184"/>
      <c r="J46" s="184"/>
      <c r="K46" s="184"/>
      <c r="L46" s="184"/>
      <c r="M46" s="184"/>
      <c r="N46" s="184"/>
      <c r="O46" s="184"/>
      <c r="P46" s="184"/>
      <c r="Q46" s="184"/>
      <c r="R46" s="185"/>
      <c r="S46" s="125" t="s">
        <v>977</v>
      </c>
      <c r="T46" s="125" t="s">
        <v>978</v>
      </c>
      <c r="U46" s="126" t="s">
        <v>979</v>
      </c>
      <c r="V46" s="2"/>
    </row>
    <row r="47" spans="1:22" ht="63" customHeight="1" x14ac:dyDescent="0.25">
      <c r="A47" s="72" t="s">
        <v>980</v>
      </c>
      <c r="B47" s="81" t="s">
        <v>981</v>
      </c>
      <c r="C47" s="67">
        <v>18</v>
      </c>
      <c r="D47" s="67">
        <v>27</v>
      </c>
      <c r="E47" s="67">
        <v>18</v>
      </c>
      <c r="F47" s="67">
        <v>27</v>
      </c>
      <c r="G47" s="183"/>
      <c r="H47" s="184"/>
      <c r="I47" s="184"/>
      <c r="J47" s="184"/>
      <c r="K47" s="184"/>
      <c r="L47" s="184"/>
      <c r="M47" s="184"/>
      <c r="N47" s="184"/>
      <c r="O47" s="184"/>
      <c r="P47" s="184"/>
      <c r="Q47" s="184"/>
      <c r="R47" s="185"/>
      <c r="S47" s="125" t="s">
        <v>982</v>
      </c>
      <c r="T47" s="125"/>
      <c r="U47" s="126" t="s">
        <v>983</v>
      </c>
      <c r="V47" s="2"/>
    </row>
    <row r="48" spans="1:22" ht="30" customHeight="1" x14ac:dyDescent="0.25">
      <c r="A48" s="72" t="s">
        <v>984</v>
      </c>
      <c r="B48" s="67" t="s">
        <v>985</v>
      </c>
      <c r="C48" s="67">
        <v>0</v>
      </c>
      <c r="D48" s="67">
        <v>1</v>
      </c>
      <c r="E48" s="67">
        <v>0</v>
      </c>
      <c r="F48" s="67">
        <v>1</v>
      </c>
      <c r="G48" s="183"/>
      <c r="H48" s="184"/>
      <c r="I48" s="184"/>
      <c r="J48" s="184"/>
      <c r="K48" s="184"/>
      <c r="L48" s="184"/>
      <c r="M48" s="184"/>
      <c r="N48" s="184"/>
      <c r="O48" s="184"/>
      <c r="P48" s="184"/>
      <c r="Q48" s="184"/>
      <c r="R48" s="185"/>
      <c r="S48" s="125" t="s">
        <v>986</v>
      </c>
      <c r="T48" s="125" t="s">
        <v>987</v>
      </c>
      <c r="U48" s="126" t="s">
        <v>988</v>
      </c>
      <c r="V48" s="2"/>
    </row>
    <row r="49" spans="1:23" ht="30" customHeight="1" x14ac:dyDescent="0.25">
      <c r="A49" s="72" t="s">
        <v>989</v>
      </c>
      <c r="B49" s="81" t="s">
        <v>990</v>
      </c>
      <c r="C49" s="67">
        <v>0</v>
      </c>
      <c r="D49" s="67">
        <v>34</v>
      </c>
      <c r="E49" s="67">
        <v>0</v>
      </c>
      <c r="F49" s="67">
        <v>2</v>
      </c>
      <c r="G49" s="183"/>
      <c r="H49" s="184"/>
      <c r="I49" s="184"/>
      <c r="J49" s="184"/>
      <c r="K49" s="184"/>
      <c r="L49" s="184"/>
      <c r="M49" s="184"/>
      <c r="N49" s="184"/>
      <c r="O49" s="184"/>
      <c r="P49" s="184"/>
      <c r="Q49" s="184"/>
      <c r="R49" s="185"/>
      <c r="S49" s="125" t="s">
        <v>991</v>
      </c>
      <c r="T49" s="125" t="s">
        <v>992</v>
      </c>
      <c r="U49" s="126" t="s">
        <v>993</v>
      </c>
      <c r="V49" s="2"/>
    </row>
    <row r="50" spans="1:23" ht="15.75" customHeight="1" x14ac:dyDescent="0.25">
      <c r="A50" s="99" t="s">
        <v>994</v>
      </c>
      <c r="B50" s="98"/>
      <c r="C50" s="76"/>
      <c r="D50" s="76"/>
      <c r="E50" s="76"/>
      <c r="F50" s="76"/>
      <c r="G50" s="186"/>
      <c r="H50" s="186"/>
      <c r="I50" s="186"/>
      <c r="J50" s="186"/>
      <c r="K50" s="186"/>
      <c r="L50" s="186"/>
      <c r="M50" s="186"/>
      <c r="N50" s="186"/>
      <c r="O50" s="186"/>
      <c r="P50" s="186"/>
      <c r="Q50" s="186"/>
      <c r="R50" s="186"/>
      <c r="S50" s="193"/>
      <c r="T50" s="193"/>
      <c r="U50" s="194"/>
      <c r="V50" s="2"/>
    </row>
    <row r="51" spans="1:23" ht="90" customHeight="1" x14ac:dyDescent="0.25">
      <c r="A51" s="72" t="s">
        <v>995</v>
      </c>
      <c r="B51" s="81" t="s">
        <v>996</v>
      </c>
      <c r="C51" s="67">
        <v>4</v>
      </c>
      <c r="D51" s="67">
        <v>10.5</v>
      </c>
      <c r="E51" s="67">
        <v>5</v>
      </c>
      <c r="F51" s="67">
        <v>8</v>
      </c>
      <c r="G51" s="183"/>
      <c r="H51" s="184"/>
      <c r="I51" s="184"/>
      <c r="J51" s="184"/>
      <c r="K51" s="184"/>
      <c r="L51" s="184"/>
      <c r="M51" s="184"/>
      <c r="N51" s="184"/>
      <c r="O51" s="184"/>
      <c r="P51" s="184"/>
      <c r="Q51" s="184"/>
      <c r="R51" s="185"/>
      <c r="S51" s="125" t="s">
        <v>997</v>
      </c>
      <c r="T51" s="125" t="s">
        <v>998</v>
      </c>
      <c r="U51" s="126" t="s">
        <v>999</v>
      </c>
      <c r="V51" s="2"/>
    </row>
    <row r="52" spans="1:23" ht="60" customHeight="1" x14ac:dyDescent="0.25">
      <c r="A52" s="72" t="s">
        <v>1000</v>
      </c>
      <c r="B52" s="81" t="s">
        <v>1001</v>
      </c>
      <c r="C52" s="67">
        <v>3.9</v>
      </c>
      <c r="D52" s="67">
        <v>5.0999999999999996</v>
      </c>
      <c r="E52" s="67">
        <v>3.9</v>
      </c>
      <c r="F52" s="67">
        <v>4.5</v>
      </c>
      <c r="G52" s="183"/>
      <c r="H52" s="184"/>
      <c r="I52" s="184"/>
      <c r="J52" s="184"/>
      <c r="K52" s="184"/>
      <c r="L52" s="184"/>
      <c r="M52" s="184"/>
      <c r="N52" s="184"/>
      <c r="O52" s="184"/>
      <c r="P52" s="184"/>
      <c r="Q52" s="184"/>
      <c r="R52" s="185"/>
      <c r="S52" s="125" t="s">
        <v>1002</v>
      </c>
      <c r="T52" s="125" t="s">
        <v>1003</v>
      </c>
      <c r="U52" s="126" t="s">
        <v>1004</v>
      </c>
      <c r="V52" s="2"/>
    </row>
    <row r="53" spans="1:23" ht="66" customHeight="1" x14ac:dyDescent="0.25">
      <c r="A53" s="72" t="s">
        <v>1005</v>
      </c>
      <c r="B53" s="81" t="s">
        <v>1006</v>
      </c>
      <c r="C53" s="67">
        <v>3.9</v>
      </c>
      <c r="D53" s="67">
        <v>5.0999999999999996</v>
      </c>
      <c r="E53" s="67">
        <v>4.2</v>
      </c>
      <c r="F53" s="67">
        <v>4.9000000000000004</v>
      </c>
      <c r="G53" s="183"/>
      <c r="H53" s="184"/>
      <c r="I53" s="184"/>
      <c r="J53" s="184"/>
      <c r="K53" s="184"/>
      <c r="L53" s="184"/>
      <c r="M53" s="184"/>
      <c r="N53" s="184"/>
      <c r="O53" s="184"/>
      <c r="P53" s="184"/>
      <c r="Q53" s="184"/>
      <c r="R53" s="185"/>
      <c r="S53" s="125" t="s">
        <v>1007</v>
      </c>
      <c r="T53" s="125" t="s">
        <v>1008</v>
      </c>
      <c r="U53" s="126" t="s">
        <v>1009</v>
      </c>
      <c r="V53" s="2"/>
    </row>
    <row r="54" spans="1:23" ht="60" customHeight="1" x14ac:dyDescent="0.25">
      <c r="A54" s="72" t="s">
        <v>1010</v>
      </c>
      <c r="B54" s="81" t="s">
        <v>1011</v>
      </c>
      <c r="C54" s="67">
        <v>12</v>
      </c>
      <c r="D54" s="67">
        <v>16</v>
      </c>
      <c r="E54" s="67">
        <v>13.5</v>
      </c>
      <c r="F54" s="67">
        <v>14.5</v>
      </c>
      <c r="G54" s="183"/>
      <c r="H54" s="184"/>
      <c r="I54" s="184"/>
      <c r="J54" s="184"/>
      <c r="K54" s="184"/>
      <c r="L54" s="184"/>
      <c r="M54" s="184"/>
      <c r="N54" s="184"/>
      <c r="O54" s="184"/>
      <c r="P54" s="184"/>
      <c r="Q54" s="184"/>
      <c r="R54" s="185"/>
      <c r="S54" s="125" t="s">
        <v>1012</v>
      </c>
      <c r="T54" s="125" t="s">
        <v>1013</v>
      </c>
      <c r="U54" s="126" t="s">
        <v>1014</v>
      </c>
      <c r="V54" s="2"/>
    </row>
    <row r="55" spans="1:23" ht="60" customHeight="1" x14ac:dyDescent="0.25">
      <c r="A55" s="72" t="s">
        <v>1015</v>
      </c>
      <c r="B55" s="81" t="s">
        <v>1016</v>
      </c>
      <c r="C55" s="67">
        <v>12</v>
      </c>
      <c r="D55" s="67">
        <v>16</v>
      </c>
      <c r="E55" s="67">
        <v>14</v>
      </c>
      <c r="F55" s="67">
        <v>15</v>
      </c>
      <c r="G55" s="183"/>
      <c r="H55" s="184"/>
      <c r="I55" s="184"/>
      <c r="J55" s="184"/>
      <c r="K55" s="184"/>
      <c r="L55" s="184"/>
      <c r="M55" s="184"/>
      <c r="N55" s="184"/>
      <c r="O55" s="184"/>
      <c r="P55" s="184"/>
      <c r="Q55" s="184"/>
      <c r="R55" s="185"/>
      <c r="S55" s="125" t="s">
        <v>1017</v>
      </c>
      <c r="T55" s="125" t="s">
        <v>1018</v>
      </c>
      <c r="U55" s="126" t="s">
        <v>1019</v>
      </c>
      <c r="V55" s="2"/>
    </row>
    <row r="56" spans="1:23" ht="75" customHeight="1" x14ac:dyDescent="0.25">
      <c r="A56" s="72" t="s">
        <v>1020</v>
      </c>
      <c r="B56" s="81" t="s">
        <v>1021</v>
      </c>
      <c r="C56" s="67">
        <v>36</v>
      </c>
      <c r="D56" s="67">
        <v>48.2</v>
      </c>
      <c r="E56" s="67">
        <v>37</v>
      </c>
      <c r="F56" s="67">
        <v>44</v>
      </c>
      <c r="G56" s="183"/>
      <c r="H56" s="184"/>
      <c r="I56" s="184"/>
      <c r="J56" s="184"/>
      <c r="K56" s="184"/>
      <c r="L56" s="184"/>
      <c r="M56" s="184"/>
      <c r="N56" s="184"/>
      <c r="O56" s="184"/>
      <c r="P56" s="184"/>
      <c r="Q56" s="184"/>
      <c r="R56" s="185"/>
      <c r="S56" s="125" t="s">
        <v>1022</v>
      </c>
      <c r="T56" s="125" t="s">
        <v>1023</v>
      </c>
      <c r="U56" s="126" t="s">
        <v>1024</v>
      </c>
      <c r="V56" s="2"/>
    </row>
    <row r="57" spans="1:23" ht="75" customHeight="1" x14ac:dyDescent="0.25">
      <c r="A57" s="72" t="s">
        <v>1025</v>
      </c>
      <c r="B57" s="81" t="s">
        <v>1026</v>
      </c>
      <c r="C57" s="67">
        <v>36</v>
      </c>
      <c r="D57" s="67">
        <v>48.2</v>
      </c>
      <c r="E57" s="67">
        <v>40</v>
      </c>
      <c r="F57" s="67">
        <v>48</v>
      </c>
      <c r="G57" s="183"/>
      <c r="H57" s="184"/>
      <c r="I57" s="184"/>
      <c r="J57" s="184"/>
      <c r="K57" s="184"/>
      <c r="L57" s="184"/>
      <c r="M57" s="184"/>
      <c r="N57" s="184"/>
      <c r="O57" s="184"/>
      <c r="P57" s="184"/>
      <c r="Q57" s="184"/>
      <c r="R57" s="185"/>
      <c r="S57" s="125" t="s">
        <v>1027</v>
      </c>
      <c r="T57" s="125" t="s">
        <v>1028</v>
      </c>
      <c r="U57" s="126" t="s">
        <v>1029</v>
      </c>
      <c r="V57" s="2"/>
    </row>
    <row r="58" spans="1:23" ht="62.25" customHeight="1" x14ac:dyDescent="0.25">
      <c r="A58" s="72" t="s">
        <v>1030</v>
      </c>
      <c r="B58" s="81" t="s">
        <v>1031</v>
      </c>
      <c r="C58" s="67">
        <v>82</v>
      </c>
      <c r="D58" s="67">
        <v>103</v>
      </c>
      <c r="E58" s="67">
        <v>85</v>
      </c>
      <c r="F58" s="67">
        <v>92</v>
      </c>
      <c r="G58" s="183"/>
      <c r="H58" s="184"/>
      <c r="I58" s="184"/>
      <c r="J58" s="184"/>
      <c r="K58" s="184"/>
      <c r="L58" s="184"/>
      <c r="M58" s="184"/>
      <c r="N58" s="184"/>
      <c r="O58" s="184"/>
      <c r="P58" s="184"/>
      <c r="Q58" s="184"/>
      <c r="R58" s="185"/>
      <c r="S58" s="125" t="s">
        <v>1032</v>
      </c>
      <c r="T58" s="125" t="s">
        <v>1033</v>
      </c>
      <c r="U58" s="133" t="s">
        <v>1034</v>
      </c>
      <c r="V58" s="2"/>
    </row>
    <row r="59" spans="1:23" ht="45" customHeight="1" x14ac:dyDescent="0.25">
      <c r="A59" s="72" t="s">
        <v>1035</v>
      </c>
      <c r="B59" s="81" t="s">
        <v>1036</v>
      </c>
      <c r="C59" s="67">
        <v>27</v>
      </c>
      <c r="D59" s="67">
        <v>34</v>
      </c>
      <c r="E59" s="67">
        <v>27</v>
      </c>
      <c r="F59" s="67">
        <v>32</v>
      </c>
      <c r="G59" s="183"/>
      <c r="H59" s="184"/>
      <c r="I59" s="184"/>
      <c r="J59" s="184"/>
      <c r="K59" s="184"/>
      <c r="L59" s="184"/>
      <c r="M59" s="184"/>
      <c r="N59" s="184"/>
      <c r="O59" s="184"/>
      <c r="P59" s="184"/>
      <c r="Q59" s="184"/>
      <c r="R59" s="185"/>
      <c r="S59" s="125" t="s">
        <v>1037</v>
      </c>
      <c r="T59" s="125" t="s">
        <v>1038</v>
      </c>
      <c r="U59" s="133" t="s">
        <v>1039</v>
      </c>
      <c r="V59" s="2"/>
    </row>
    <row r="60" spans="1:23" ht="45" customHeight="1" x14ac:dyDescent="0.25">
      <c r="A60" s="72" t="s">
        <v>1040</v>
      </c>
      <c r="B60" s="81" t="s">
        <v>1041</v>
      </c>
      <c r="C60" s="67">
        <v>30.9</v>
      </c>
      <c r="D60" s="67">
        <v>35.4</v>
      </c>
      <c r="E60" s="67">
        <v>32</v>
      </c>
      <c r="F60" s="67">
        <v>35</v>
      </c>
      <c r="G60" s="183"/>
      <c r="H60" s="184"/>
      <c r="I60" s="184"/>
      <c r="J60" s="184"/>
      <c r="K60" s="184"/>
      <c r="L60" s="184"/>
      <c r="M60" s="184"/>
      <c r="N60" s="184"/>
      <c r="O60" s="184"/>
      <c r="P60" s="184"/>
      <c r="Q60" s="184"/>
      <c r="R60" s="185"/>
      <c r="S60" s="125" t="s">
        <v>1042</v>
      </c>
      <c r="T60" s="125" t="s">
        <v>1043</v>
      </c>
      <c r="U60" s="133" t="s">
        <v>1044</v>
      </c>
      <c r="V60" s="2"/>
    </row>
    <row r="61" spans="1:23" ht="45" customHeight="1" x14ac:dyDescent="0.25">
      <c r="A61" s="72" t="s">
        <v>1045</v>
      </c>
      <c r="B61" s="81" t="s">
        <v>1046</v>
      </c>
      <c r="C61" s="67">
        <v>10.8</v>
      </c>
      <c r="D61" s="67">
        <v>14.8</v>
      </c>
      <c r="E61" s="67">
        <v>0</v>
      </c>
      <c r="F61" s="67">
        <v>13</v>
      </c>
      <c r="G61" s="183"/>
      <c r="H61" s="184"/>
      <c r="I61" s="184"/>
      <c r="J61" s="184"/>
      <c r="K61" s="184"/>
      <c r="L61" s="184"/>
      <c r="M61" s="184"/>
      <c r="N61" s="184"/>
      <c r="O61" s="184"/>
      <c r="P61" s="184"/>
      <c r="Q61" s="184"/>
      <c r="R61" s="185"/>
      <c r="S61" s="125" t="s">
        <v>1047</v>
      </c>
      <c r="T61" s="134" t="s">
        <v>1048</v>
      </c>
      <c r="U61" s="133" t="s">
        <v>1049</v>
      </c>
      <c r="V61" s="2"/>
    </row>
    <row r="62" spans="1:23" ht="45" customHeight="1" x14ac:dyDescent="0.25">
      <c r="A62" s="73" t="s">
        <v>1050</v>
      </c>
      <c r="B62" s="82" t="s">
        <v>1051</v>
      </c>
      <c r="C62" s="67">
        <v>150</v>
      </c>
      <c r="D62" s="67">
        <v>400</v>
      </c>
      <c r="E62" s="67">
        <v>150</v>
      </c>
      <c r="F62" s="67">
        <v>450</v>
      </c>
      <c r="G62" s="183"/>
      <c r="H62" s="184"/>
      <c r="I62" s="184"/>
      <c r="J62" s="184"/>
      <c r="K62" s="184"/>
      <c r="L62" s="184"/>
      <c r="M62" s="184"/>
      <c r="N62" s="184"/>
      <c r="O62" s="184"/>
      <c r="P62" s="184"/>
      <c r="Q62" s="184"/>
      <c r="R62" s="185"/>
      <c r="S62" s="134" t="s">
        <v>1052</v>
      </c>
      <c r="T62" s="125" t="s">
        <v>1053</v>
      </c>
      <c r="U62" s="126" t="s">
        <v>1054</v>
      </c>
      <c r="V62" s="63"/>
      <c r="W62" s="63"/>
    </row>
    <row r="63" spans="1:23" ht="30" customHeight="1" x14ac:dyDescent="0.25">
      <c r="A63" s="72" t="s">
        <v>1055</v>
      </c>
      <c r="B63" s="81" t="s">
        <v>1056</v>
      </c>
      <c r="C63" s="67">
        <v>40</v>
      </c>
      <c r="D63" s="67">
        <v>78</v>
      </c>
      <c r="E63" s="67">
        <v>40</v>
      </c>
      <c r="F63" s="67">
        <v>60</v>
      </c>
      <c r="G63" s="183"/>
      <c r="H63" s="184"/>
      <c r="I63" s="184"/>
      <c r="J63" s="184"/>
      <c r="K63" s="184"/>
      <c r="L63" s="184"/>
      <c r="M63" s="184"/>
      <c r="N63" s="184"/>
      <c r="O63" s="184"/>
      <c r="P63" s="184"/>
      <c r="Q63" s="184"/>
      <c r="R63" s="185"/>
      <c r="S63" s="125" t="s">
        <v>1057</v>
      </c>
      <c r="T63" s="125" t="s">
        <v>1058</v>
      </c>
      <c r="U63" s="126" t="s">
        <v>1059</v>
      </c>
      <c r="V63" s="2"/>
    </row>
    <row r="64" spans="1:23" ht="30" customHeight="1" x14ac:dyDescent="0.25">
      <c r="A64" s="72" t="s">
        <v>1060</v>
      </c>
      <c r="B64" s="81" t="s">
        <v>1061</v>
      </c>
      <c r="C64" s="67">
        <v>15</v>
      </c>
      <c r="D64" s="67">
        <v>50</v>
      </c>
      <c r="E64" s="67">
        <v>25</v>
      </c>
      <c r="F64" s="67">
        <v>40</v>
      </c>
      <c r="G64" s="183"/>
      <c r="H64" s="184"/>
      <c r="I64" s="184"/>
      <c r="J64" s="184"/>
      <c r="K64" s="184"/>
      <c r="L64" s="184"/>
      <c r="M64" s="184"/>
      <c r="N64" s="184"/>
      <c r="O64" s="184"/>
      <c r="P64" s="184"/>
      <c r="Q64" s="184"/>
      <c r="R64" s="185"/>
      <c r="S64" s="125" t="s">
        <v>1062</v>
      </c>
      <c r="T64" s="125" t="s">
        <v>1063</v>
      </c>
      <c r="U64" s="126" t="s">
        <v>1064</v>
      </c>
      <c r="V64" s="2"/>
    </row>
    <row r="65" spans="1:23" ht="49.5" customHeight="1" x14ac:dyDescent="0.25">
      <c r="A65" s="72" t="s">
        <v>1065</v>
      </c>
      <c r="B65" s="81" t="s">
        <v>1066</v>
      </c>
      <c r="C65" s="67">
        <v>0</v>
      </c>
      <c r="D65" s="67">
        <v>13</v>
      </c>
      <c r="E65" s="67">
        <v>0</v>
      </c>
      <c r="F65" s="67">
        <v>7</v>
      </c>
      <c r="G65" s="183"/>
      <c r="H65" s="184"/>
      <c r="I65" s="184"/>
      <c r="J65" s="184"/>
      <c r="K65" s="184"/>
      <c r="L65" s="184"/>
      <c r="M65" s="184"/>
      <c r="N65" s="184"/>
      <c r="O65" s="184"/>
      <c r="P65" s="184"/>
      <c r="Q65" s="184"/>
      <c r="R65" s="185"/>
      <c r="S65" s="125" t="s">
        <v>1067</v>
      </c>
      <c r="T65" s="125" t="s">
        <v>1068</v>
      </c>
      <c r="U65" s="126" t="s">
        <v>1069</v>
      </c>
      <c r="V65" s="2"/>
    </row>
    <row r="66" spans="1:23" ht="30" customHeight="1" x14ac:dyDescent="0.25">
      <c r="A66" s="72" t="s">
        <v>1070</v>
      </c>
      <c r="B66" s="81" t="s">
        <v>1071</v>
      </c>
      <c r="C66" s="67">
        <v>0</v>
      </c>
      <c r="D66" s="67">
        <v>5</v>
      </c>
      <c r="E66" s="67">
        <v>0</v>
      </c>
      <c r="F66" s="67">
        <v>3</v>
      </c>
      <c r="G66" s="183"/>
      <c r="H66" s="184"/>
      <c r="I66" s="184"/>
      <c r="J66" s="184"/>
      <c r="K66" s="184"/>
      <c r="L66" s="184"/>
      <c r="M66" s="184"/>
      <c r="N66" s="184"/>
      <c r="O66" s="184"/>
      <c r="P66" s="184"/>
      <c r="Q66" s="184"/>
      <c r="R66" s="185"/>
      <c r="S66" s="125" t="s">
        <v>1072</v>
      </c>
      <c r="T66" s="125" t="s">
        <v>1073</v>
      </c>
      <c r="U66" s="126" t="s">
        <v>1074</v>
      </c>
      <c r="V66" s="2"/>
    </row>
    <row r="67" spans="1:23" ht="30" customHeight="1" x14ac:dyDescent="0.25">
      <c r="A67" s="72" t="s">
        <v>1075</v>
      </c>
      <c r="B67" s="81" t="s">
        <v>1076</v>
      </c>
      <c r="C67" s="67">
        <v>0</v>
      </c>
      <c r="D67" s="67">
        <v>5</v>
      </c>
      <c r="E67" s="67">
        <v>0</v>
      </c>
      <c r="F67" s="67">
        <v>1</v>
      </c>
      <c r="G67" s="183"/>
      <c r="H67" s="184"/>
      <c r="I67" s="184"/>
      <c r="J67" s="184"/>
      <c r="K67" s="184"/>
      <c r="L67" s="184"/>
      <c r="M67" s="184"/>
      <c r="N67" s="184"/>
      <c r="O67" s="184"/>
      <c r="P67" s="184"/>
      <c r="Q67" s="184"/>
      <c r="R67" s="185"/>
      <c r="S67" s="125" t="s">
        <v>1077</v>
      </c>
      <c r="T67" s="125" t="s">
        <v>1078</v>
      </c>
      <c r="U67" s="126" t="s">
        <v>1079</v>
      </c>
      <c r="V67" s="2"/>
    </row>
    <row r="68" spans="1:23" ht="15" customHeight="1" x14ac:dyDescent="0.25">
      <c r="A68" s="72" t="s">
        <v>1080</v>
      </c>
      <c r="B68" s="81" t="s">
        <v>1081</v>
      </c>
      <c r="C68" s="67">
        <v>1.8</v>
      </c>
      <c r="D68" s="67">
        <v>7.8</v>
      </c>
      <c r="E68" s="67">
        <v>1.8</v>
      </c>
      <c r="F68" s="67">
        <v>7.8</v>
      </c>
      <c r="G68" s="183"/>
      <c r="H68" s="184"/>
      <c r="I68" s="184"/>
      <c r="J68" s="184"/>
      <c r="K68" s="184"/>
      <c r="L68" s="184"/>
      <c r="M68" s="184"/>
      <c r="N68" s="184"/>
      <c r="O68" s="184"/>
      <c r="P68" s="184"/>
      <c r="Q68" s="184"/>
      <c r="R68" s="185"/>
      <c r="S68" s="125" t="s">
        <v>1082</v>
      </c>
      <c r="T68" s="125" t="s">
        <v>1083</v>
      </c>
      <c r="U68" s="126" t="s">
        <v>1084</v>
      </c>
      <c r="V68" s="2"/>
    </row>
    <row r="69" spans="1:23" ht="15" customHeight="1" x14ac:dyDescent="0.25">
      <c r="A69" s="72" t="s">
        <v>1085</v>
      </c>
      <c r="B69" s="81" t="s">
        <v>1086</v>
      </c>
      <c r="C69" s="67">
        <v>0.7</v>
      </c>
      <c r="D69" s="67">
        <v>4.5</v>
      </c>
      <c r="E69" s="67">
        <v>0.7</v>
      </c>
      <c r="F69" s="67">
        <v>4.5</v>
      </c>
      <c r="G69" s="183"/>
      <c r="H69" s="184"/>
      <c r="I69" s="184"/>
      <c r="J69" s="184"/>
      <c r="K69" s="184"/>
      <c r="L69" s="184"/>
      <c r="M69" s="184"/>
      <c r="N69" s="184"/>
      <c r="O69" s="184"/>
      <c r="P69" s="184"/>
      <c r="Q69" s="184"/>
      <c r="R69" s="185"/>
      <c r="S69" s="125" t="s">
        <v>1087</v>
      </c>
      <c r="T69" s="125" t="s">
        <v>1088</v>
      </c>
      <c r="U69" s="126" t="s">
        <v>1089</v>
      </c>
      <c r="V69" s="2"/>
    </row>
    <row r="70" spans="1:23" ht="15" customHeight="1" x14ac:dyDescent="0.25">
      <c r="A70" s="72" t="s">
        <v>1090</v>
      </c>
      <c r="B70" s="81" t="s">
        <v>1091</v>
      </c>
      <c r="C70" s="67">
        <v>0.1</v>
      </c>
      <c r="D70" s="67">
        <v>1</v>
      </c>
      <c r="E70" s="67">
        <v>0.1</v>
      </c>
      <c r="F70" s="67">
        <v>1</v>
      </c>
      <c r="G70" s="183"/>
      <c r="H70" s="184"/>
      <c r="I70" s="184"/>
      <c r="J70" s="184"/>
      <c r="K70" s="184"/>
      <c r="L70" s="184"/>
      <c r="M70" s="184"/>
      <c r="N70" s="184"/>
      <c r="O70" s="184"/>
      <c r="P70" s="184"/>
      <c r="Q70" s="184"/>
      <c r="R70" s="185"/>
      <c r="S70" s="125" t="s">
        <v>1092</v>
      </c>
      <c r="T70" s="125" t="s">
        <v>1093</v>
      </c>
      <c r="U70" s="126" t="s">
        <v>1094</v>
      </c>
      <c r="V70" s="2"/>
    </row>
    <row r="71" spans="1:23" ht="15" customHeight="1" x14ac:dyDescent="0.25">
      <c r="A71" s="72" t="s">
        <v>1095</v>
      </c>
      <c r="B71" s="81" t="s">
        <v>1096</v>
      </c>
      <c r="C71" s="67">
        <v>0</v>
      </c>
      <c r="D71" s="67">
        <v>0.4</v>
      </c>
      <c r="E71" s="67">
        <v>0</v>
      </c>
      <c r="F71" s="67">
        <v>0.4</v>
      </c>
      <c r="G71" s="183"/>
      <c r="H71" s="184"/>
      <c r="I71" s="184"/>
      <c r="J71" s="184"/>
      <c r="K71" s="184"/>
      <c r="L71" s="184"/>
      <c r="M71" s="184"/>
      <c r="N71" s="184"/>
      <c r="O71" s="184"/>
      <c r="P71" s="184"/>
      <c r="Q71" s="184"/>
      <c r="R71" s="185"/>
      <c r="S71" s="125" t="s">
        <v>1097</v>
      </c>
      <c r="T71" s="125" t="s">
        <v>1098</v>
      </c>
      <c r="U71" s="126" t="s">
        <v>1099</v>
      </c>
      <c r="V71" s="2"/>
    </row>
    <row r="72" spans="1:23" ht="15" customHeight="1" x14ac:dyDescent="0.25">
      <c r="A72" s="72" t="s">
        <v>1100</v>
      </c>
      <c r="B72" s="81" t="s">
        <v>1101</v>
      </c>
      <c r="C72" s="67">
        <v>0</v>
      </c>
      <c r="D72" s="67">
        <v>0.2</v>
      </c>
      <c r="E72" s="67">
        <v>0</v>
      </c>
      <c r="F72" s="67">
        <v>0.2</v>
      </c>
      <c r="G72" s="183"/>
      <c r="H72" s="184"/>
      <c r="I72" s="184"/>
      <c r="J72" s="184"/>
      <c r="K72" s="184"/>
      <c r="L72" s="184"/>
      <c r="M72" s="184"/>
      <c r="N72" s="184"/>
      <c r="O72" s="184"/>
      <c r="P72" s="184"/>
      <c r="Q72" s="184"/>
      <c r="R72" s="185"/>
      <c r="S72" s="125" t="s">
        <v>1102</v>
      </c>
      <c r="T72" s="125" t="s">
        <v>1103</v>
      </c>
      <c r="U72" s="126" t="s">
        <v>1104</v>
      </c>
      <c r="V72" s="2"/>
    </row>
    <row r="73" spans="1:23" ht="15.75" customHeight="1" x14ac:dyDescent="0.25">
      <c r="A73" s="99" t="s">
        <v>1105</v>
      </c>
      <c r="B73" s="96"/>
      <c r="C73" s="97"/>
      <c r="D73" s="97"/>
      <c r="E73" s="97"/>
      <c r="F73" s="97"/>
      <c r="G73" s="186"/>
      <c r="H73" s="186"/>
      <c r="I73" s="186"/>
      <c r="J73" s="186"/>
      <c r="K73" s="186"/>
      <c r="L73" s="186"/>
      <c r="M73" s="186"/>
      <c r="N73" s="186"/>
      <c r="O73" s="186"/>
      <c r="P73" s="186"/>
      <c r="Q73" s="186"/>
      <c r="R73" s="186"/>
      <c r="S73" s="193"/>
      <c r="T73" s="193"/>
      <c r="U73" s="194"/>
      <c r="V73" s="2"/>
    </row>
    <row r="74" spans="1:23" ht="15" customHeight="1" x14ac:dyDescent="0.25">
      <c r="A74" s="72" t="s">
        <v>1106</v>
      </c>
      <c r="B74" s="81" t="s">
        <v>1107</v>
      </c>
      <c r="C74" s="67">
        <v>4</v>
      </c>
      <c r="D74" s="67">
        <v>10</v>
      </c>
      <c r="E74" s="67">
        <v>4</v>
      </c>
      <c r="F74" s="67">
        <v>10</v>
      </c>
      <c r="G74" s="183"/>
      <c r="H74" s="184"/>
      <c r="I74" s="184"/>
      <c r="J74" s="184"/>
      <c r="K74" s="184"/>
      <c r="L74" s="184"/>
      <c r="M74" s="184"/>
      <c r="N74" s="184"/>
      <c r="O74" s="184"/>
      <c r="P74" s="184"/>
      <c r="Q74" s="184"/>
      <c r="R74" s="185"/>
      <c r="S74" s="125" t="s">
        <v>1108</v>
      </c>
      <c r="T74" s="125" t="s">
        <v>1109</v>
      </c>
      <c r="U74" s="126" t="s">
        <v>1110</v>
      </c>
      <c r="V74" s="2"/>
    </row>
    <row r="75" spans="1:23" ht="15" customHeight="1" x14ac:dyDescent="0.25">
      <c r="A75" s="72" t="s">
        <v>1111</v>
      </c>
      <c r="B75" s="81" t="s">
        <v>1112</v>
      </c>
      <c r="C75" s="67">
        <v>4</v>
      </c>
      <c r="D75" s="67">
        <v>12</v>
      </c>
      <c r="E75" s="67">
        <v>4</v>
      </c>
      <c r="F75" s="67">
        <v>12</v>
      </c>
      <c r="G75" s="183"/>
      <c r="H75" s="184"/>
      <c r="I75" s="184"/>
      <c r="J75" s="184"/>
      <c r="K75" s="184"/>
      <c r="L75" s="184"/>
      <c r="M75" s="184"/>
      <c r="N75" s="184"/>
      <c r="O75" s="184"/>
      <c r="P75" s="184"/>
      <c r="Q75" s="184"/>
      <c r="R75" s="185"/>
      <c r="S75" s="125" t="s">
        <v>1113</v>
      </c>
      <c r="T75" s="125" t="s">
        <v>1114</v>
      </c>
      <c r="U75" s="126" t="s">
        <v>1115</v>
      </c>
      <c r="V75" s="2"/>
    </row>
    <row r="76" spans="1:23" ht="15.75" customHeight="1" x14ac:dyDescent="0.25">
      <c r="A76" s="74" t="s">
        <v>1116</v>
      </c>
      <c r="B76" s="68" t="s">
        <v>1117</v>
      </c>
      <c r="C76" s="69">
        <v>0</v>
      </c>
      <c r="D76" s="67">
        <v>20</v>
      </c>
      <c r="E76" s="69">
        <v>0</v>
      </c>
      <c r="F76" s="67">
        <v>20</v>
      </c>
      <c r="G76" s="183"/>
      <c r="H76" s="184"/>
      <c r="I76" s="184"/>
      <c r="J76" s="184"/>
      <c r="K76" s="184"/>
      <c r="L76" s="184"/>
      <c r="M76" s="184"/>
      <c r="N76" s="184"/>
      <c r="O76" s="184"/>
      <c r="P76" s="184"/>
      <c r="Q76" s="184"/>
      <c r="R76" s="185"/>
      <c r="S76" s="125" t="s">
        <v>1118</v>
      </c>
      <c r="T76" s="125" t="s">
        <v>1119</v>
      </c>
      <c r="U76" s="126" t="s">
        <v>1120</v>
      </c>
      <c r="V76" s="64"/>
      <c r="W76" s="64"/>
    </row>
    <row r="77" spans="1:23" ht="45" customHeight="1" x14ac:dyDescent="0.25">
      <c r="A77" s="72" t="s">
        <v>1121</v>
      </c>
      <c r="B77" s="68" t="s">
        <v>1122</v>
      </c>
      <c r="C77" s="69">
        <v>0</v>
      </c>
      <c r="D77" s="67">
        <v>3</v>
      </c>
      <c r="E77" s="69">
        <v>0</v>
      </c>
      <c r="F77" s="67">
        <v>3</v>
      </c>
      <c r="G77" s="183"/>
      <c r="H77" s="184"/>
      <c r="I77" s="184"/>
      <c r="J77" s="184"/>
      <c r="K77" s="184"/>
      <c r="L77" s="184"/>
      <c r="M77" s="184"/>
      <c r="N77" s="184"/>
      <c r="O77" s="184"/>
      <c r="P77" s="184"/>
      <c r="Q77" s="184"/>
      <c r="R77" s="185"/>
      <c r="S77" s="125" t="s">
        <v>1123</v>
      </c>
      <c r="T77" s="125" t="s">
        <v>1124</v>
      </c>
      <c r="U77" s="126" t="s">
        <v>1125</v>
      </c>
      <c r="V77" s="64"/>
      <c r="W77" s="64"/>
    </row>
    <row r="78" spans="1:23" ht="15" customHeight="1" x14ac:dyDescent="0.25">
      <c r="A78" s="72" t="s">
        <v>1126</v>
      </c>
      <c r="B78" s="81" t="s">
        <v>1127</v>
      </c>
      <c r="C78" s="67">
        <v>110</v>
      </c>
      <c r="D78" s="67">
        <v>162</v>
      </c>
      <c r="E78" s="67">
        <v>110</v>
      </c>
      <c r="F78" s="67">
        <v>162</v>
      </c>
      <c r="G78" s="183"/>
      <c r="H78" s="184"/>
      <c r="I78" s="184"/>
      <c r="J78" s="184"/>
      <c r="K78" s="184"/>
      <c r="L78" s="184"/>
      <c r="M78" s="184"/>
      <c r="N78" s="184"/>
      <c r="O78" s="184"/>
      <c r="P78" s="184"/>
      <c r="Q78" s="184"/>
      <c r="R78" s="185"/>
      <c r="S78" s="125" t="s">
        <v>1128</v>
      </c>
      <c r="T78" s="125" t="s">
        <v>1129</v>
      </c>
      <c r="U78" s="126" t="s">
        <v>1130</v>
      </c>
      <c r="V78" s="2"/>
    </row>
    <row r="79" spans="1:23" ht="15" customHeight="1" x14ac:dyDescent="0.25">
      <c r="A79" s="72" t="s">
        <v>1131</v>
      </c>
      <c r="B79" s="81" t="s">
        <v>1132</v>
      </c>
      <c r="C79" s="67">
        <v>52</v>
      </c>
      <c r="D79" s="67">
        <v>109</v>
      </c>
      <c r="E79" s="67">
        <v>52</v>
      </c>
      <c r="F79" s="67">
        <v>109</v>
      </c>
      <c r="G79" s="183"/>
      <c r="H79" s="184"/>
      <c r="I79" s="184"/>
      <c r="J79" s="184"/>
      <c r="K79" s="184"/>
      <c r="L79" s="184"/>
      <c r="M79" s="184"/>
      <c r="N79" s="184"/>
      <c r="O79" s="184"/>
      <c r="P79" s="184"/>
      <c r="Q79" s="184"/>
      <c r="R79" s="185"/>
      <c r="S79" s="125" t="s">
        <v>1133</v>
      </c>
      <c r="T79" s="125" t="s">
        <v>1134</v>
      </c>
      <c r="U79" s="126" t="s">
        <v>1135</v>
      </c>
      <c r="V79" s="2"/>
    </row>
    <row r="80" spans="1:23" ht="48.75" customHeight="1" x14ac:dyDescent="0.25">
      <c r="A80" s="72" t="s">
        <v>1136</v>
      </c>
      <c r="B80" s="81" t="s">
        <v>1137</v>
      </c>
      <c r="C80" s="67">
        <v>0.5</v>
      </c>
      <c r="D80" s="67">
        <v>2.5</v>
      </c>
      <c r="E80" s="67">
        <v>0.5</v>
      </c>
      <c r="F80" s="67">
        <v>2.5</v>
      </c>
      <c r="G80" s="183"/>
      <c r="H80" s="184"/>
      <c r="I80" s="184"/>
      <c r="J80" s="184"/>
      <c r="K80" s="184"/>
      <c r="L80" s="184"/>
      <c r="M80" s="184"/>
      <c r="N80" s="184"/>
      <c r="O80" s="184"/>
      <c r="P80" s="184"/>
      <c r="Q80" s="184"/>
      <c r="R80" s="185"/>
      <c r="S80" s="125" t="s">
        <v>1138</v>
      </c>
      <c r="T80" s="125" t="s">
        <v>1139</v>
      </c>
      <c r="U80" s="126" t="s">
        <v>1140</v>
      </c>
      <c r="V80" s="2"/>
    </row>
    <row r="81" spans="1:23" ht="30" customHeight="1" x14ac:dyDescent="0.25">
      <c r="A81" s="72" t="s">
        <v>1141</v>
      </c>
      <c r="B81" s="81" t="s">
        <v>1142</v>
      </c>
      <c r="C81" s="67">
        <v>0.5</v>
      </c>
      <c r="D81" s="67">
        <v>1.5</v>
      </c>
      <c r="E81" s="67">
        <v>0.5</v>
      </c>
      <c r="F81" s="67">
        <v>1.5</v>
      </c>
      <c r="G81" s="183"/>
      <c r="H81" s="184"/>
      <c r="I81" s="184"/>
      <c r="J81" s="184"/>
      <c r="K81" s="184"/>
      <c r="L81" s="184"/>
      <c r="M81" s="184"/>
      <c r="N81" s="184"/>
      <c r="O81" s="184"/>
      <c r="P81" s="184"/>
      <c r="Q81" s="184"/>
      <c r="R81" s="185"/>
      <c r="S81" s="125" t="s">
        <v>1143</v>
      </c>
      <c r="T81" s="125"/>
      <c r="U81" s="126" t="s">
        <v>1144</v>
      </c>
      <c r="V81" s="2"/>
    </row>
    <row r="82" spans="1:23" ht="15" customHeight="1" x14ac:dyDescent="0.25">
      <c r="A82" s="74" t="s">
        <v>1145</v>
      </c>
      <c r="B82" s="68" t="s">
        <v>1146</v>
      </c>
      <c r="C82" s="69">
        <v>4.8</v>
      </c>
      <c r="D82" s="67">
        <v>5.9</v>
      </c>
      <c r="E82" s="69">
        <v>4.5</v>
      </c>
      <c r="F82" s="67">
        <v>5</v>
      </c>
      <c r="G82" s="183"/>
      <c r="H82" s="184"/>
      <c r="I82" s="184"/>
      <c r="J82" s="184"/>
      <c r="K82" s="184"/>
      <c r="L82" s="184"/>
      <c r="M82" s="184"/>
      <c r="N82" s="184"/>
      <c r="O82" s="184"/>
      <c r="P82" s="184"/>
      <c r="Q82" s="184"/>
      <c r="R82" s="185"/>
      <c r="S82" s="141" t="s">
        <v>1147</v>
      </c>
      <c r="T82" s="141" t="s">
        <v>1148</v>
      </c>
      <c r="U82" s="142" t="s">
        <v>1149</v>
      </c>
      <c r="V82" s="2"/>
    </row>
    <row r="83" spans="1:23" ht="60" customHeight="1" x14ac:dyDescent="0.25">
      <c r="A83" s="74" t="s">
        <v>1150</v>
      </c>
      <c r="B83" s="83" t="s">
        <v>1151</v>
      </c>
      <c r="C83" s="69">
        <v>2</v>
      </c>
      <c r="D83" s="67">
        <v>25</v>
      </c>
      <c r="E83" s="69">
        <v>2</v>
      </c>
      <c r="F83" s="67">
        <v>5</v>
      </c>
      <c r="G83" s="183"/>
      <c r="H83" s="184"/>
      <c r="I83" s="184"/>
      <c r="J83" s="184"/>
      <c r="K83" s="184"/>
      <c r="L83" s="184"/>
      <c r="M83" s="184"/>
      <c r="N83" s="184"/>
      <c r="O83" s="184"/>
      <c r="P83" s="184"/>
      <c r="Q83" s="184"/>
      <c r="R83" s="185"/>
      <c r="S83" s="141" t="s">
        <v>1152</v>
      </c>
      <c r="T83" s="141" t="s">
        <v>1153</v>
      </c>
      <c r="U83" s="142"/>
      <c r="V83" s="2"/>
    </row>
    <row r="84" spans="1:23" ht="60" customHeight="1" x14ac:dyDescent="0.25">
      <c r="A84" s="75" t="s">
        <v>1154</v>
      </c>
      <c r="B84" s="70" t="s">
        <v>1155</v>
      </c>
      <c r="C84" s="67">
        <v>12</v>
      </c>
      <c r="D84" s="67">
        <v>45</v>
      </c>
      <c r="E84" s="67">
        <v>12</v>
      </c>
      <c r="F84" s="67">
        <v>45</v>
      </c>
      <c r="G84" s="183"/>
      <c r="H84" s="184"/>
      <c r="I84" s="184"/>
      <c r="J84" s="184"/>
      <c r="K84" s="184"/>
      <c r="L84" s="184"/>
      <c r="M84" s="184"/>
      <c r="N84" s="184"/>
      <c r="O84" s="184"/>
      <c r="P84" s="184"/>
      <c r="Q84" s="184"/>
      <c r="R84" s="185"/>
      <c r="S84" s="141" t="s">
        <v>1156</v>
      </c>
      <c r="T84" s="141" t="s">
        <v>1157</v>
      </c>
      <c r="U84" s="142" t="s">
        <v>1158</v>
      </c>
      <c r="V84" s="65"/>
      <c r="W84" s="65"/>
    </row>
    <row r="85" spans="1:23" ht="60" customHeight="1" x14ac:dyDescent="0.25">
      <c r="A85" s="75" t="s">
        <v>1159</v>
      </c>
      <c r="B85" s="70" t="s">
        <v>1160</v>
      </c>
      <c r="C85" s="67">
        <v>15</v>
      </c>
      <c r="D85" s="67">
        <v>50</v>
      </c>
      <c r="E85" s="67">
        <v>15</v>
      </c>
      <c r="F85" s="67">
        <v>50</v>
      </c>
      <c r="G85" s="183"/>
      <c r="H85" s="184"/>
      <c r="I85" s="184"/>
      <c r="J85" s="184"/>
      <c r="K85" s="184"/>
      <c r="L85" s="184"/>
      <c r="M85" s="184"/>
      <c r="N85" s="184"/>
      <c r="O85" s="184"/>
      <c r="P85" s="184"/>
      <c r="Q85" s="184"/>
      <c r="R85" s="185"/>
      <c r="S85" s="141" t="s">
        <v>1161</v>
      </c>
      <c r="T85" s="141" t="s">
        <v>1162</v>
      </c>
      <c r="U85" s="142" t="s">
        <v>1163</v>
      </c>
      <c r="V85" s="65"/>
      <c r="W85" s="65"/>
    </row>
    <row r="86" spans="1:23" ht="30" customHeight="1" x14ac:dyDescent="0.25">
      <c r="A86" s="72" t="s">
        <v>1164</v>
      </c>
      <c r="B86" s="81" t="s">
        <v>1165</v>
      </c>
      <c r="C86" s="67">
        <v>250</v>
      </c>
      <c r="D86" s="67">
        <v>390</v>
      </c>
      <c r="E86" s="67">
        <v>250</v>
      </c>
      <c r="F86" s="67">
        <v>350</v>
      </c>
      <c r="G86" s="183"/>
      <c r="H86" s="184"/>
      <c r="I86" s="184"/>
      <c r="J86" s="184"/>
      <c r="K86" s="184"/>
      <c r="L86" s="184"/>
      <c r="M86" s="184"/>
      <c r="N86" s="184"/>
      <c r="O86" s="184"/>
      <c r="P86" s="184"/>
      <c r="Q86" s="184"/>
      <c r="R86" s="185"/>
      <c r="S86" s="125" t="s">
        <v>1166</v>
      </c>
      <c r="T86" s="125" t="s">
        <v>1167</v>
      </c>
      <c r="U86" s="126" t="s">
        <v>1168</v>
      </c>
      <c r="V86" s="2"/>
    </row>
    <row r="87" spans="1:23" ht="15" customHeight="1" x14ac:dyDescent="0.25">
      <c r="A87" s="72" t="s">
        <v>1169</v>
      </c>
      <c r="B87" s="81" t="s">
        <v>1170</v>
      </c>
      <c r="C87" s="67">
        <v>200</v>
      </c>
      <c r="D87" s="67">
        <v>360</v>
      </c>
      <c r="E87" s="67">
        <v>200</v>
      </c>
      <c r="F87" s="67">
        <v>360</v>
      </c>
      <c r="G87" s="183"/>
      <c r="H87" s="184"/>
      <c r="I87" s="184"/>
      <c r="J87" s="184"/>
      <c r="K87" s="184"/>
      <c r="L87" s="184"/>
      <c r="M87" s="184"/>
      <c r="N87" s="184"/>
      <c r="O87" s="184"/>
      <c r="P87" s="184"/>
      <c r="Q87" s="184"/>
      <c r="R87" s="185"/>
      <c r="S87" s="125"/>
      <c r="T87" s="125"/>
      <c r="U87" s="126"/>
      <c r="V87" s="2"/>
    </row>
    <row r="88" spans="1:23" ht="60" customHeight="1" x14ac:dyDescent="0.25">
      <c r="A88" s="72" t="s">
        <v>1171</v>
      </c>
      <c r="B88" s="83" t="s">
        <v>1172</v>
      </c>
      <c r="C88" s="67">
        <v>10</v>
      </c>
      <c r="D88" s="67">
        <v>235</v>
      </c>
      <c r="E88" s="67">
        <v>40</v>
      </c>
      <c r="F88" s="67">
        <v>110</v>
      </c>
      <c r="G88" s="183"/>
      <c r="H88" s="184"/>
      <c r="I88" s="184"/>
      <c r="J88" s="184"/>
      <c r="K88" s="184"/>
      <c r="L88" s="184"/>
      <c r="M88" s="184"/>
      <c r="N88" s="184"/>
      <c r="O88" s="184"/>
      <c r="P88" s="184"/>
      <c r="Q88" s="184"/>
      <c r="R88" s="185"/>
      <c r="S88" s="125" t="s">
        <v>1173</v>
      </c>
      <c r="T88" s="125" t="s">
        <v>1174</v>
      </c>
      <c r="U88" s="126" t="s">
        <v>1175</v>
      </c>
      <c r="V88" s="2"/>
    </row>
    <row r="89" spans="1:23" ht="60" customHeight="1" x14ac:dyDescent="0.25">
      <c r="A89" s="72" t="s">
        <v>1176</v>
      </c>
      <c r="B89" s="83" t="s">
        <v>1177</v>
      </c>
      <c r="C89" s="67">
        <v>10</v>
      </c>
      <c r="D89" s="67">
        <v>235</v>
      </c>
      <c r="E89" s="67">
        <v>40</v>
      </c>
      <c r="F89" s="67">
        <v>200</v>
      </c>
      <c r="G89" s="183"/>
      <c r="H89" s="184"/>
      <c r="I89" s="184"/>
      <c r="J89" s="184"/>
      <c r="K89" s="184"/>
      <c r="L89" s="184"/>
      <c r="M89" s="184"/>
      <c r="N89" s="184"/>
      <c r="O89" s="184"/>
      <c r="P89" s="184"/>
      <c r="Q89" s="184"/>
      <c r="R89" s="185"/>
      <c r="S89" s="125" t="s">
        <v>1178</v>
      </c>
      <c r="T89" s="125" t="s">
        <v>1179</v>
      </c>
      <c r="U89" s="126" t="s">
        <v>1180</v>
      </c>
      <c r="V89" s="2"/>
    </row>
    <row r="90" spans="1:23" ht="33" customHeight="1" x14ac:dyDescent="0.25">
      <c r="A90" s="72" t="s">
        <v>1181</v>
      </c>
      <c r="B90" s="81" t="s">
        <v>1182</v>
      </c>
      <c r="C90" s="67">
        <v>1.3</v>
      </c>
      <c r="D90" s="67">
        <v>2.2999999999999998</v>
      </c>
      <c r="E90" s="67">
        <v>2</v>
      </c>
      <c r="F90" s="67">
        <v>2.5</v>
      </c>
      <c r="G90" s="183"/>
      <c r="H90" s="184"/>
      <c r="I90" s="184"/>
      <c r="J90" s="184"/>
      <c r="K90" s="184"/>
      <c r="L90" s="184"/>
      <c r="M90" s="184"/>
      <c r="N90" s="184"/>
      <c r="O90" s="184"/>
      <c r="P90" s="184"/>
      <c r="Q90" s="184"/>
      <c r="R90" s="185"/>
      <c r="S90" s="125" t="s">
        <v>1183</v>
      </c>
      <c r="T90" s="125" t="s">
        <v>1184</v>
      </c>
      <c r="U90" s="126" t="s">
        <v>1185</v>
      </c>
      <c r="V90" s="2"/>
    </row>
    <row r="91" spans="1:23" ht="15.75" customHeight="1" x14ac:dyDescent="0.25">
      <c r="A91" s="99" t="s">
        <v>1186</v>
      </c>
      <c r="B91" s="98"/>
      <c r="C91" s="66"/>
      <c r="D91" s="66"/>
      <c r="E91" s="66"/>
      <c r="F91" s="66"/>
      <c r="G91" s="186"/>
      <c r="H91" s="186"/>
      <c r="I91" s="186"/>
      <c r="J91" s="186"/>
      <c r="K91" s="186"/>
      <c r="L91" s="186"/>
      <c r="M91" s="186"/>
      <c r="N91" s="186"/>
      <c r="O91" s="186"/>
      <c r="P91" s="186"/>
      <c r="Q91" s="186"/>
      <c r="R91" s="186"/>
      <c r="S91" s="193"/>
      <c r="T91" s="193"/>
      <c r="U91" s="194"/>
      <c r="V91" s="2"/>
    </row>
    <row r="92" spans="1:23" ht="45" customHeight="1" x14ac:dyDescent="0.25">
      <c r="A92" s="72" t="s">
        <v>1187</v>
      </c>
      <c r="B92" s="81" t="s">
        <v>1188</v>
      </c>
      <c r="C92" s="67">
        <v>32</v>
      </c>
      <c r="D92" s="67">
        <v>100</v>
      </c>
      <c r="E92" s="67">
        <v>70</v>
      </c>
      <c r="F92" s="67">
        <v>100</v>
      </c>
      <c r="G92" s="183"/>
      <c r="H92" s="184"/>
      <c r="I92" s="184"/>
      <c r="J92" s="184"/>
      <c r="K92" s="184"/>
      <c r="L92" s="184"/>
      <c r="M92" s="184"/>
      <c r="N92" s="184"/>
      <c r="O92" s="184"/>
      <c r="P92" s="184"/>
      <c r="Q92" s="184"/>
      <c r="R92" s="185"/>
      <c r="S92" s="125" t="s">
        <v>1189</v>
      </c>
      <c r="T92" s="125" t="s">
        <v>1190</v>
      </c>
      <c r="U92" s="126"/>
      <c r="V92" s="2"/>
    </row>
    <row r="93" spans="1:23" ht="45" customHeight="1" x14ac:dyDescent="0.25">
      <c r="A93" s="74" t="s">
        <v>1191</v>
      </c>
      <c r="B93" s="68" t="s">
        <v>1192</v>
      </c>
      <c r="C93" s="69">
        <v>211</v>
      </c>
      <c r="D93" s="67">
        <v>911</v>
      </c>
      <c r="E93" s="69">
        <v>800</v>
      </c>
      <c r="F93" s="67">
        <v>1500</v>
      </c>
      <c r="G93" s="183"/>
      <c r="H93" s="184"/>
      <c r="I93" s="184"/>
      <c r="J93" s="184"/>
      <c r="K93" s="184"/>
      <c r="L93" s="184"/>
      <c r="M93" s="184"/>
      <c r="N93" s="184"/>
      <c r="O93" s="184"/>
      <c r="P93" s="184"/>
      <c r="Q93" s="184"/>
      <c r="R93" s="185"/>
      <c r="S93" s="125" t="s">
        <v>1193</v>
      </c>
      <c r="T93" s="125" t="s">
        <v>1194</v>
      </c>
      <c r="U93" s="126"/>
      <c r="V93" s="2"/>
    </row>
    <row r="94" spans="1:23" ht="15" customHeight="1" x14ac:dyDescent="0.25">
      <c r="A94" s="74"/>
      <c r="B94" s="68"/>
      <c r="C94" s="69"/>
      <c r="D94" s="67"/>
      <c r="E94" s="69"/>
      <c r="F94" s="67"/>
      <c r="G94" s="183"/>
      <c r="H94" s="184"/>
      <c r="I94" s="184"/>
      <c r="J94" s="184"/>
      <c r="K94" s="184"/>
      <c r="L94" s="184"/>
      <c r="M94" s="184"/>
      <c r="N94" s="184"/>
      <c r="O94" s="184"/>
      <c r="P94" s="184"/>
      <c r="Q94" s="184"/>
      <c r="R94" s="185"/>
      <c r="S94" s="125"/>
      <c r="T94" s="125"/>
      <c r="U94" s="126"/>
      <c r="V94" s="2"/>
    </row>
    <row r="95" spans="1:23" ht="15.75" customHeight="1" x14ac:dyDescent="0.25">
      <c r="A95" s="74" t="s">
        <v>1195</v>
      </c>
      <c r="B95" s="68" t="s">
        <v>1196</v>
      </c>
      <c r="C95" s="69">
        <v>5.4</v>
      </c>
      <c r="D95" s="67" t="s">
        <v>1197</v>
      </c>
      <c r="E95" s="69">
        <v>5.4</v>
      </c>
      <c r="F95" s="67" t="s">
        <v>1198</v>
      </c>
      <c r="G95" s="183"/>
      <c r="H95" s="184"/>
      <c r="I95" s="184"/>
      <c r="J95" s="184"/>
      <c r="K95" s="184"/>
      <c r="L95" s="184"/>
      <c r="M95" s="184"/>
      <c r="N95" s="184"/>
      <c r="O95" s="184"/>
      <c r="P95" s="184"/>
      <c r="Q95" s="184"/>
      <c r="R95" s="185"/>
      <c r="S95" s="125" t="s">
        <v>1199</v>
      </c>
      <c r="T95" s="125" t="s">
        <v>1200</v>
      </c>
      <c r="U95" s="139"/>
      <c r="V95" s="2"/>
    </row>
    <row r="96" spans="1:23" ht="15.75" customHeight="1" x14ac:dyDescent="0.25">
      <c r="A96" s="99" t="s">
        <v>1201</v>
      </c>
      <c r="B96" s="98"/>
      <c r="C96" s="66"/>
      <c r="D96" s="66"/>
      <c r="E96" s="66"/>
      <c r="F96" s="66"/>
      <c r="G96" s="186"/>
      <c r="H96" s="186"/>
      <c r="I96" s="186"/>
      <c r="J96" s="186"/>
      <c r="K96" s="186"/>
      <c r="L96" s="186"/>
      <c r="M96" s="186"/>
      <c r="N96" s="186"/>
      <c r="O96" s="186"/>
      <c r="P96" s="186"/>
      <c r="Q96" s="186"/>
      <c r="R96" s="186"/>
      <c r="S96" s="193"/>
      <c r="T96" s="193"/>
      <c r="U96" s="195"/>
      <c r="V96" s="2"/>
    </row>
    <row r="97" spans="1:22" ht="90" customHeight="1" x14ac:dyDescent="0.25">
      <c r="A97" s="72" t="s">
        <v>1202</v>
      </c>
      <c r="B97" s="83" t="s">
        <v>1203</v>
      </c>
      <c r="C97" s="71">
        <v>0.12</v>
      </c>
      <c r="D97" s="71">
        <v>0.72</v>
      </c>
      <c r="E97" s="71">
        <v>0.5</v>
      </c>
      <c r="F97" s="71">
        <v>0.72</v>
      </c>
      <c r="G97" s="183"/>
      <c r="H97" s="184"/>
      <c r="I97" s="184"/>
      <c r="J97" s="184"/>
      <c r="K97" s="184"/>
      <c r="L97" s="184"/>
      <c r="M97" s="184"/>
      <c r="N97" s="184"/>
      <c r="O97" s="184"/>
      <c r="P97" s="184"/>
      <c r="Q97" s="184"/>
      <c r="R97" s="185"/>
      <c r="S97" s="125" t="s">
        <v>1204</v>
      </c>
      <c r="T97" s="125" t="s">
        <v>1205</v>
      </c>
      <c r="U97" s="126"/>
      <c r="V97" s="2"/>
    </row>
    <row r="98" spans="1:22" ht="63.75" customHeight="1" x14ac:dyDescent="0.25">
      <c r="A98" s="72" t="s">
        <v>1206</v>
      </c>
      <c r="B98" s="83" t="s">
        <v>1207</v>
      </c>
      <c r="C98" s="71">
        <v>7.0000000000000007E-2</v>
      </c>
      <c r="D98" s="71">
        <v>1.43</v>
      </c>
      <c r="E98" s="71">
        <v>0.3</v>
      </c>
      <c r="F98" s="71">
        <v>1.43</v>
      </c>
      <c r="G98" s="183"/>
      <c r="H98" s="184"/>
      <c r="I98" s="184"/>
      <c r="J98" s="184"/>
      <c r="K98" s="184"/>
      <c r="L98" s="184"/>
      <c r="M98" s="184"/>
      <c r="N98" s="184"/>
      <c r="O98" s="184"/>
      <c r="P98" s="184"/>
      <c r="Q98" s="184"/>
      <c r="R98" s="185"/>
      <c r="S98" s="125" t="s">
        <v>1208</v>
      </c>
      <c r="T98" s="125" t="s">
        <v>1209</v>
      </c>
      <c r="U98" s="126"/>
      <c r="V98" s="2"/>
    </row>
    <row r="99" spans="1:22" ht="64.5" customHeight="1" x14ac:dyDescent="0.25">
      <c r="A99" s="72" t="s">
        <v>1210</v>
      </c>
      <c r="B99" s="83" t="s">
        <v>1211</v>
      </c>
      <c r="C99" s="71">
        <v>0.41</v>
      </c>
      <c r="D99" s="71">
        <v>2.5499999999999998</v>
      </c>
      <c r="E99" s="71">
        <v>2</v>
      </c>
      <c r="F99" s="71">
        <v>2.5499999999999998</v>
      </c>
      <c r="G99" s="183"/>
      <c r="H99" s="184"/>
      <c r="I99" s="184"/>
      <c r="J99" s="184"/>
      <c r="K99" s="184"/>
      <c r="L99" s="184"/>
      <c r="M99" s="184"/>
      <c r="N99" s="184"/>
      <c r="O99" s="184"/>
      <c r="P99" s="184"/>
      <c r="Q99" s="184"/>
      <c r="R99" s="185"/>
      <c r="S99" s="125" t="s">
        <v>1212</v>
      </c>
      <c r="T99" s="125" t="s">
        <v>1213</v>
      </c>
      <c r="U99" s="126"/>
      <c r="V99" s="2"/>
    </row>
    <row r="100" spans="1:22" ht="80.25" customHeight="1" x14ac:dyDescent="0.25">
      <c r="A100" s="72" t="s">
        <v>1214</v>
      </c>
      <c r="B100" s="83" t="s">
        <v>1215</v>
      </c>
      <c r="C100" s="71">
        <v>10.9</v>
      </c>
      <c r="D100" s="71">
        <v>19.399999999999999</v>
      </c>
      <c r="E100" s="71">
        <v>12</v>
      </c>
      <c r="F100" s="71">
        <v>16</v>
      </c>
      <c r="G100" s="183"/>
      <c r="H100" s="184"/>
      <c r="I100" s="184"/>
      <c r="J100" s="184"/>
      <c r="K100" s="184"/>
      <c r="L100" s="184"/>
      <c r="M100" s="184"/>
      <c r="N100" s="184"/>
      <c r="O100" s="184"/>
      <c r="P100" s="184"/>
      <c r="Q100" s="184"/>
      <c r="R100" s="185"/>
      <c r="S100" s="125" t="s">
        <v>1216</v>
      </c>
      <c r="T100" s="125" t="s">
        <v>1217</v>
      </c>
      <c r="U100" s="126"/>
      <c r="V100" s="2"/>
    </row>
    <row r="101" spans="1:22" ht="94.5" customHeight="1" x14ac:dyDescent="0.25">
      <c r="A101" s="72" t="s">
        <v>1218</v>
      </c>
      <c r="B101" s="83" t="s">
        <v>1219</v>
      </c>
      <c r="C101" s="71">
        <v>0.04</v>
      </c>
      <c r="D101" s="71">
        <v>0.27</v>
      </c>
      <c r="E101" s="71">
        <v>0.15</v>
      </c>
      <c r="F101" s="71">
        <v>0.18</v>
      </c>
      <c r="G101" s="183"/>
      <c r="H101" s="184"/>
      <c r="I101" s="184"/>
      <c r="J101" s="184"/>
      <c r="K101" s="184"/>
      <c r="L101" s="184"/>
      <c r="M101" s="184"/>
      <c r="N101" s="184"/>
      <c r="O101" s="184"/>
      <c r="P101" s="184"/>
      <c r="Q101" s="184"/>
      <c r="R101" s="185"/>
      <c r="S101" s="141" t="s">
        <v>1220</v>
      </c>
      <c r="T101" s="141" t="s">
        <v>1221</v>
      </c>
      <c r="U101" s="142"/>
      <c r="V101" s="2"/>
    </row>
    <row r="102" spans="1:22" ht="49.5" customHeight="1" x14ac:dyDescent="0.25">
      <c r="A102" s="72" t="s">
        <v>1222</v>
      </c>
      <c r="B102" s="83" t="s">
        <v>1223</v>
      </c>
      <c r="C102" s="71">
        <v>0.4</v>
      </c>
      <c r="D102" s="71">
        <v>1.27</v>
      </c>
      <c r="E102" s="71">
        <v>0.75</v>
      </c>
      <c r="F102" s="71">
        <v>0.9</v>
      </c>
      <c r="G102" s="183"/>
      <c r="H102" s="184"/>
      <c r="I102" s="184"/>
      <c r="J102" s="184"/>
      <c r="K102" s="184"/>
      <c r="L102" s="184"/>
      <c r="M102" s="184"/>
      <c r="N102" s="184"/>
      <c r="O102" s="184"/>
      <c r="P102" s="184"/>
      <c r="Q102" s="184"/>
      <c r="R102" s="185"/>
      <c r="S102" s="141"/>
      <c r="T102" s="141" t="s">
        <v>1224</v>
      </c>
      <c r="U102" s="142"/>
      <c r="V102" s="2"/>
    </row>
    <row r="103" spans="1:22" ht="15.75" customHeight="1" x14ac:dyDescent="0.25">
      <c r="A103" s="72" t="s">
        <v>1225</v>
      </c>
      <c r="B103" s="83" t="s">
        <v>1226</v>
      </c>
      <c r="C103" s="71">
        <v>2.7</v>
      </c>
      <c r="D103" s="71">
        <v>7.4</v>
      </c>
      <c r="E103" s="71">
        <v>0.3</v>
      </c>
      <c r="F103" s="71">
        <v>0.4</v>
      </c>
      <c r="G103" s="183"/>
      <c r="H103" s="184"/>
      <c r="I103" s="184"/>
      <c r="J103" s="184"/>
      <c r="K103" s="184"/>
      <c r="L103" s="184"/>
      <c r="M103" s="184"/>
      <c r="N103" s="184"/>
      <c r="O103" s="184"/>
      <c r="P103" s="184"/>
      <c r="Q103" s="184"/>
      <c r="R103" s="185"/>
      <c r="S103" s="141" t="s">
        <v>1227</v>
      </c>
      <c r="T103" s="141" t="s">
        <v>1228</v>
      </c>
      <c r="U103" s="142"/>
      <c r="V103" s="2"/>
    </row>
    <row r="104" spans="1:22" ht="49.5" customHeight="1" x14ac:dyDescent="0.25">
      <c r="A104" s="72" t="s">
        <v>1229</v>
      </c>
      <c r="B104" s="83" t="s">
        <v>1230</v>
      </c>
      <c r="C104" s="71">
        <v>0</v>
      </c>
      <c r="D104" s="71">
        <v>0.86</v>
      </c>
      <c r="E104" s="71">
        <v>0</v>
      </c>
      <c r="F104" s="71">
        <v>0.3</v>
      </c>
      <c r="G104" s="183"/>
      <c r="H104" s="184"/>
      <c r="I104" s="184"/>
      <c r="J104" s="184"/>
      <c r="K104" s="184"/>
      <c r="L104" s="184"/>
      <c r="M104" s="184"/>
      <c r="N104" s="184"/>
      <c r="O104" s="184"/>
      <c r="P104" s="184"/>
      <c r="Q104" s="184"/>
      <c r="R104" s="185"/>
      <c r="S104" s="125" t="s">
        <v>1231</v>
      </c>
      <c r="T104" s="125" t="s">
        <v>1232</v>
      </c>
      <c r="U104" s="126"/>
      <c r="V104" s="2"/>
    </row>
    <row r="105" spans="1:22" ht="60" customHeight="1" x14ac:dyDescent="0.25">
      <c r="A105" s="72" t="s">
        <v>1233</v>
      </c>
      <c r="B105" s="83" t="s">
        <v>1234</v>
      </c>
      <c r="C105" s="71">
        <v>53</v>
      </c>
      <c r="D105" s="71">
        <v>394</v>
      </c>
      <c r="E105" s="71">
        <v>53</v>
      </c>
      <c r="F105" s="71">
        <v>394</v>
      </c>
      <c r="G105" s="183"/>
      <c r="H105" s="184"/>
      <c r="I105" s="184"/>
      <c r="J105" s="184"/>
      <c r="K105" s="184"/>
      <c r="L105" s="184"/>
      <c r="M105" s="184"/>
      <c r="N105" s="184"/>
      <c r="O105" s="184"/>
      <c r="P105" s="184"/>
      <c r="Q105" s="184"/>
      <c r="R105" s="185"/>
      <c r="S105" s="125" t="s">
        <v>1235</v>
      </c>
      <c r="T105" s="125" t="s">
        <v>1236</v>
      </c>
      <c r="U105" s="126"/>
      <c r="V105" s="2"/>
    </row>
    <row r="106" spans="1:22" ht="35.25" customHeight="1" x14ac:dyDescent="0.25">
      <c r="A106" s="72" t="s">
        <v>1237</v>
      </c>
      <c r="B106" s="83" t="s">
        <v>1238</v>
      </c>
      <c r="C106" s="71">
        <v>3.1</v>
      </c>
      <c r="D106" s="71">
        <v>10</v>
      </c>
      <c r="E106" s="71">
        <v>1.5</v>
      </c>
      <c r="F106" s="71">
        <v>3</v>
      </c>
      <c r="G106" s="183"/>
      <c r="H106" s="184"/>
      <c r="I106" s="184"/>
      <c r="J106" s="184"/>
      <c r="K106" s="184"/>
      <c r="L106" s="184"/>
      <c r="M106" s="184"/>
      <c r="N106" s="184"/>
      <c r="O106" s="184"/>
      <c r="P106" s="184"/>
      <c r="Q106" s="184"/>
      <c r="R106" s="185"/>
      <c r="S106" s="125" t="s">
        <v>1239</v>
      </c>
      <c r="T106" s="125" t="s">
        <v>1240</v>
      </c>
      <c r="U106" s="126"/>
      <c r="V106" s="2"/>
    </row>
    <row r="107" spans="1:22" ht="30" customHeight="1" x14ac:dyDescent="0.25">
      <c r="A107" s="72" t="s">
        <v>1241</v>
      </c>
      <c r="B107" s="83" t="s">
        <v>1242</v>
      </c>
      <c r="C107" s="71">
        <v>0.09</v>
      </c>
      <c r="D107" s="71">
        <v>2.4500000000000002</v>
      </c>
      <c r="E107" s="71">
        <v>0.3</v>
      </c>
      <c r="F107" s="71">
        <v>2.4500000000000002</v>
      </c>
      <c r="G107" s="183"/>
      <c r="H107" s="184"/>
      <c r="I107" s="184"/>
      <c r="J107" s="184"/>
      <c r="K107" s="184"/>
      <c r="L107" s="184"/>
      <c r="M107" s="184"/>
      <c r="N107" s="184"/>
      <c r="O107" s="184"/>
      <c r="P107" s="184"/>
      <c r="Q107" s="184"/>
      <c r="R107" s="185"/>
      <c r="S107" s="125" t="s">
        <v>1243</v>
      </c>
      <c r="T107" s="125" t="s">
        <v>1244</v>
      </c>
      <c r="U107" s="126"/>
      <c r="V107" s="2"/>
    </row>
    <row r="108" spans="1:22" ht="30" customHeight="1" x14ac:dyDescent="0.25">
      <c r="A108" s="72" t="s">
        <v>1245</v>
      </c>
      <c r="B108" s="83" t="s">
        <v>1246</v>
      </c>
      <c r="C108" s="71">
        <v>0.63</v>
      </c>
      <c r="D108" s="71" t="s">
        <v>1247</v>
      </c>
      <c r="E108" s="71">
        <v>1.75</v>
      </c>
      <c r="F108" s="71" t="s">
        <v>1248</v>
      </c>
      <c r="G108" s="183"/>
      <c r="H108" s="184"/>
      <c r="I108" s="184"/>
      <c r="J108" s="184"/>
      <c r="K108" s="184"/>
      <c r="L108" s="184"/>
      <c r="M108" s="184"/>
      <c r="N108" s="184"/>
      <c r="O108" s="184"/>
      <c r="P108" s="184"/>
      <c r="Q108" s="184"/>
      <c r="R108" s="185"/>
      <c r="S108" s="125" t="s">
        <v>1249</v>
      </c>
      <c r="T108" s="125" t="s">
        <v>1250</v>
      </c>
      <c r="U108" s="126"/>
      <c r="V108" s="2"/>
    </row>
    <row r="109" spans="1:22" ht="15.75" customHeight="1" x14ac:dyDescent="0.25">
      <c r="A109" s="99" t="s">
        <v>1251</v>
      </c>
      <c r="B109" s="98"/>
      <c r="C109" s="66"/>
      <c r="D109" s="66"/>
      <c r="E109" s="66"/>
      <c r="F109" s="66"/>
      <c r="G109" s="186"/>
      <c r="H109" s="186"/>
      <c r="I109" s="186"/>
      <c r="J109" s="186"/>
      <c r="K109" s="186"/>
      <c r="L109" s="186"/>
      <c r="M109" s="186"/>
      <c r="N109" s="186"/>
      <c r="O109" s="186"/>
      <c r="P109" s="186"/>
      <c r="Q109" s="186"/>
      <c r="R109" s="186"/>
      <c r="S109" s="193"/>
      <c r="T109" s="193"/>
      <c r="U109" s="194"/>
      <c r="V109" s="2"/>
    </row>
    <row r="110" spans="1:22" ht="15" customHeight="1" x14ac:dyDescent="0.25">
      <c r="A110" s="74" t="s">
        <v>1252</v>
      </c>
      <c r="B110" s="68" t="s">
        <v>1253</v>
      </c>
      <c r="C110" s="69">
        <v>0</v>
      </c>
      <c r="D110" s="67">
        <v>17</v>
      </c>
      <c r="E110" s="67">
        <v>4</v>
      </c>
      <c r="F110" s="67">
        <v>22</v>
      </c>
      <c r="G110" s="183"/>
      <c r="H110" s="184"/>
      <c r="I110" s="184"/>
      <c r="J110" s="184"/>
      <c r="K110" s="184"/>
      <c r="L110" s="184"/>
      <c r="M110" s="184"/>
      <c r="N110" s="184"/>
      <c r="O110" s="184"/>
      <c r="P110" s="184"/>
      <c r="Q110" s="184"/>
      <c r="R110" s="185"/>
      <c r="S110" s="125" t="s">
        <v>1254</v>
      </c>
      <c r="T110" s="125" t="s">
        <v>1255</v>
      </c>
      <c r="U110" s="126"/>
      <c r="V110" s="2"/>
    </row>
    <row r="111" spans="1:22" ht="15" customHeight="1" x14ac:dyDescent="0.25">
      <c r="A111" s="74" t="s">
        <v>1256</v>
      </c>
      <c r="B111" s="68" t="s">
        <v>1257</v>
      </c>
      <c r="C111" s="69">
        <v>0.2</v>
      </c>
      <c r="D111" s="67">
        <v>28</v>
      </c>
      <c r="E111" s="69">
        <v>18</v>
      </c>
      <c r="F111" s="67">
        <v>27</v>
      </c>
      <c r="G111" s="183"/>
      <c r="H111" s="184"/>
      <c r="I111" s="184"/>
      <c r="J111" s="184"/>
      <c r="K111" s="184"/>
      <c r="L111" s="184"/>
      <c r="M111" s="184"/>
      <c r="N111" s="184"/>
      <c r="O111" s="184"/>
      <c r="P111" s="184"/>
      <c r="Q111" s="184"/>
      <c r="R111" s="185"/>
      <c r="S111" s="125" t="s">
        <v>1258</v>
      </c>
      <c r="T111" s="125"/>
      <c r="U111" s="126"/>
      <c r="V111" s="2"/>
    </row>
    <row r="112" spans="1:22" ht="15" customHeight="1" x14ac:dyDescent="0.25">
      <c r="A112" s="74" t="s">
        <v>1259</v>
      </c>
      <c r="B112" s="68" t="s">
        <v>1260</v>
      </c>
      <c r="C112" s="69">
        <v>19</v>
      </c>
      <c r="D112" s="67">
        <v>528</v>
      </c>
      <c r="E112" s="69">
        <v>352</v>
      </c>
      <c r="F112" s="67">
        <v>450</v>
      </c>
      <c r="G112" s="183"/>
      <c r="H112" s="184"/>
      <c r="I112" s="184"/>
      <c r="J112" s="184"/>
      <c r="K112" s="184"/>
      <c r="L112" s="184"/>
      <c r="M112" s="184"/>
      <c r="N112" s="184"/>
      <c r="O112" s="184"/>
      <c r="P112" s="184"/>
      <c r="Q112" s="184"/>
      <c r="R112" s="185"/>
      <c r="S112" s="125"/>
      <c r="T112" s="125"/>
      <c r="U112" s="126"/>
      <c r="V112" s="2"/>
    </row>
    <row r="113" spans="1:23" ht="15" customHeight="1" x14ac:dyDescent="0.25">
      <c r="A113" s="74" t="s">
        <v>1261</v>
      </c>
      <c r="B113" s="68" t="s">
        <v>1262</v>
      </c>
      <c r="C113" s="69">
        <v>18</v>
      </c>
      <c r="D113" s="67">
        <v>114</v>
      </c>
      <c r="E113" s="69">
        <v>18</v>
      </c>
      <c r="F113" s="67">
        <v>114</v>
      </c>
      <c r="G113" s="183"/>
      <c r="H113" s="184"/>
      <c r="I113" s="184"/>
      <c r="J113" s="184"/>
      <c r="K113" s="184"/>
      <c r="L113" s="184"/>
      <c r="M113" s="184"/>
      <c r="N113" s="184"/>
      <c r="O113" s="184"/>
      <c r="P113" s="184"/>
      <c r="Q113" s="184"/>
      <c r="R113" s="185"/>
      <c r="S113" s="125"/>
      <c r="T113" s="125"/>
      <c r="U113" s="126"/>
      <c r="V113" s="2"/>
    </row>
    <row r="114" spans="1:23" ht="15" customHeight="1" x14ac:dyDescent="0.25">
      <c r="A114" s="74" t="s">
        <v>1263</v>
      </c>
      <c r="B114" s="68" t="s">
        <v>1264</v>
      </c>
      <c r="C114" s="69">
        <v>14</v>
      </c>
      <c r="D114" s="67">
        <v>76</v>
      </c>
      <c r="E114" s="69">
        <v>35</v>
      </c>
      <c r="F114" s="67">
        <v>45</v>
      </c>
      <c r="G114" s="183"/>
      <c r="H114" s="184"/>
      <c r="I114" s="184"/>
      <c r="J114" s="184"/>
      <c r="K114" s="184"/>
      <c r="L114" s="184"/>
      <c r="M114" s="184"/>
      <c r="N114" s="184"/>
      <c r="O114" s="184"/>
      <c r="P114" s="184"/>
      <c r="Q114" s="184"/>
      <c r="R114" s="185"/>
      <c r="S114" s="125"/>
      <c r="T114" s="125"/>
      <c r="U114" s="126"/>
      <c r="V114" s="2"/>
    </row>
    <row r="115" spans="1:23" ht="15" customHeight="1" x14ac:dyDescent="0.25">
      <c r="A115" s="74" t="s">
        <v>1265</v>
      </c>
      <c r="B115" s="68" t="s">
        <v>1266</v>
      </c>
      <c r="C115" s="69">
        <v>0</v>
      </c>
      <c r="D115" s="67">
        <v>2.2000000000000002</v>
      </c>
      <c r="E115" s="69">
        <v>1</v>
      </c>
      <c r="F115" s="67">
        <v>2.2000000000000002</v>
      </c>
      <c r="G115" s="183"/>
      <c r="H115" s="184"/>
      <c r="I115" s="184"/>
      <c r="J115" s="184"/>
      <c r="K115" s="184"/>
      <c r="L115" s="184"/>
      <c r="M115" s="184"/>
      <c r="N115" s="184"/>
      <c r="O115" s="184"/>
      <c r="P115" s="184"/>
      <c r="Q115" s="184"/>
      <c r="R115" s="185"/>
      <c r="S115" s="125"/>
      <c r="T115" s="125"/>
      <c r="U115" s="126"/>
      <c r="V115" s="2"/>
    </row>
    <row r="116" spans="1:23" ht="15" customHeight="1" x14ac:dyDescent="0.25">
      <c r="A116" s="74" t="s">
        <v>1267</v>
      </c>
      <c r="B116" s="68" t="s">
        <v>1268</v>
      </c>
      <c r="C116" s="69">
        <v>65</v>
      </c>
      <c r="D116" s="67">
        <v>380</v>
      </c>
      <c r="E116" s="69">
        <v>275</v>
      </c>
      <c r="F116" s="67">
        <v>400</v>
      </c>
      <c r="G116" s="183"/>
      <c r="H116" s="184"/>
      <c r="I116" s="184"/>
      <c r="J116" s="184"/>
      <c r="K116" s="184"/>
      <c r="L116" s="184"/>
      <c r="M116" s="184"/>
      <c r="N116" s="184"/>
      <c r="O116" s="184"/>
      <c r="P116" s="184"/>
      <c r="Q116" s="184"/>
      <c r="R116" s="185"/>
      <c r="S116" s="125" t="s">
        <v>1269</v>
      </c>
      <c r="T116" s="125" t="s">
        <v>1270</v>
      </c>
      <c r="U116" s="126"/>
      <c r="V116" s="2"/>
    </row>
    <row r="117" spans="1:23" ht="30" customHeight="1" x14ac:dyDescent="0.25">
      <c r="A117" s="74" t="s">
        <v>1271</v>
      </c>
      <c r="B117" s="68" t="s">
        <v>1272</v>
      </c>
      <c r="C117" s="69">
        <v>0</v>
      </c>
      <c r="D117" s="67">
        <v>76.3</v>
      </c>
      <c r="E117" s="69">
        <v>0</v>
      </c>
      <c r="F117" s="67">
        <v>76.3</v>
      </c>
      <c r="G117" s="183"/>
      <c r="H117" s="184"/>
      <c r="I117" s="184"/>
      <c r="J117" s="184"/>
      <c r="K117" s="184"/>
      <c r="L117" s="184"/>
      <c r="M117" s="184"/>
      <c r="N117" s="184"/>
      <c r="O117" s="184"/>
      <c r="P117" s="184"/>
      <c r="Q117" s="184"/>
      <c r="R117" s="185"/>
      <c r="S117" s="125" t="s">
        <v>1273</v>
      </c>
      <c r="T117" s="125"/>
      <c r="U117" s="126"/>
      <c r="V117" s="2"/>
    </row>
    <row r="118" spans="1:23" ht="30" customHeight="1" x14ac:dyDescent="0.25">
      <c r="A118" s="74" t="s">
        <v>1274</v>
      </c>
      <c r="B118" s="68" t="s">
        <v>1275</v>
      </c>
      <c r="C118" s="69">
        <v>2.8</v>
      </c>
      <c r="D118" s="67">
        <v>17.2</v>
      </c>
      <c r="E118" s="69">
        <v>2.8</v>
      </c>
      <c r="F118" s="67">
        <v>17.2</v>
      </c>
      <c r="G118" s="183"/>
      <c r="H118" s="184"/>
      <c r="I118" s="184"/>
      <c r="J118" s="184"/>
      <c r="K118" s="184"/>
      <c r="L118" s="184"/>
      <c r="M118" s="184"/>
      <c r="N118" s="184"/>
      <c r="O118" s="184"/>
      <c r="P118" s="184"/>
      <c r="Q118" s="184"/>
      <c r="R118" s="185"/>
      <c r="S118" s="125" t="s">
        <v>1276</v>
      </c>
      <c r="T118" s="125"/>
      <c r="U118" s="126"/>
      <c r="V118" s="2"/>
    </row>
    <row r="119" spans="1:23" ht="15" customHeight="1" x14ac:dyDescent="0.25">
      <c r="A119" s="74" t="s">
        <v>1277</v>
      </c>
      <c r="B119" s="68" t="s">
        <v>1278</v>
      </c>
      <c r="C119" s="69">
        <v>1</v>
      </c>
      <c r="D119" s="67">
        <v>16</v>
      </c>
      <c r="E119" s="69">
        <v>1</v>
      </c>
      <c r="F119" s="67">
        <v>16</v>
      </c>
      <c r="G119" s="183"/>
      <c r="H119" s="184"/>
      <c r="I119" s="184"/>
      <c r="J119" s="184"/>
      <c r="K119" s="184"/>
      <c r="L119" s="184"/>
      <c r="M119" s="184"/>
      <c r="N119" s="184"/>
      <c r="O119" s="184"/>
      <c r="P119" s="184"/>
      <c r="Q119" s="184"/>
      <c r="R119" s="185"/>
      <c r="S119" s="125"/>
      <c r="T119" s="125"/>
      <c r="U119" s="126"/>
      <c r="V119" s="2"/>
    </row>
    <row r="120" spans="1:23" ht="15.75" customHeight="1" x14ac:dyDescent="0.25">
      <c r="A120" s="74" t="s">
        <v>1279</v>
      </c>
      <c r="B120" s="68" t="s">
        <v>1280</v>
      </c>
      <c r="C120" s="69">
        <v>6</v>
      </c>
      <c r="D120" s="67">
        <v>58</v>
      </c>
      <c r="E120" s="69">
        <v>6</v>
      </c>
      <c r="F120" s="67">
        <v>58</v>
      </c>
      <c r="G120" s="183"/>
      <c r="H120" s="184"/>
      <c r="I120" s="184"/>
      <c r="J120" s="184"/>
      <c r="K120" s="184"/>
      <c r="L120" s="184"/>
      <c r="M120" s="184"/>
      <c r="N120" s="184"/>
      <c r="O120" s="184"/>
      <c r="P120" s="184"/>
      <c r="Q120" s="184"/>
      <c r="R120" s="185"/>
      <c r="S120" s="138"/>
      <c r="T120" s="138"/>
      <c r="U120" s="139"/>
      <c r="V120" s="2"/>
    </row>
    <row r="121" spans="1:23" ht="15.75" customHeight="1" x14ac:dyDescent="0.25">
      <c r="A121" s="99" t="s">
        <v>1281</v>
      </c>
      <c r="B121" s="98"/>
      <c r="C121" s="66"/>
      <c r="D121" s="66"/>
      <c r="E121" s="66"/>
      <c r="F121" s="66"/>
      <c r="G121" s="186"/>
      <c r="H121" s="186"/>
      <c r="I121" s="186"/>
      <c r="J121" s="186"/>
      <c r="K121" s="186"/>
      <c r="L121" s="186"/>
      <c r="M121" s="186"/>
      <c r="N121" s="186"/>
      <c r="O121" s="186"/>
      <c r="P121" s="186"/>
      <c r="Q121" s="186"/>
      <c r="R121" s="186"/>
      <c r="S121" s="196"/>
      <c r="T121" s="196"/>
      <c r="U121" s="195"/>
      <c r="V121" s="64"/>
      <c r="W121" s="64"/>
    </row>
    <row r="122" spans="1:23" ht="26.25" customHeight="1" x14ac:dyDescent="0.25">
      <c r="A122" s="74" t="s">
        <v>1282</v>
      </c>
      <c r="B122" s="68" t="s">
        <v>1283</v>
      </c>
      <c r="C122" s="69">
        <v>0</v>
      </c>
      <c r="D122" s="67">
        <v>1</v>
      </c>
      <c r="E122" s="69">
        <v>0</v>
      </c>
      <c r="F122" s="67">
        <v>1</v>
      </c>
      <c r="G122" s="183"/>
      <c r="H122" s="184"/>
      <c r="I122" s="184"/>
      <c r="J122" s="184"/>
      <c r="K122" s="184"/>
      <c r="L122" s="184"/>
      <c r="M122" s="184"/>
      <c r="N122" s="184"/>
      <c r="O122" s="184"/>
      <c r="P122" s="184"/>
      <c r="Q122" s="184"/>
      <c r="R122" s="185"/>
      <c r="S122" s="125" t="s">
        <v>1284</v>
      </c>
      <c r="T122" s="125" t="s">
        <v>1285</v>
      </c>
      <c r="U122" s="139"/>
      <c r="V122" s="64"/>
      <c r="W122" s="64"/>
    </row>
    <row r="123" spans="1:23" ht="26.25" customHeight="1" x14ac:dyDescent="0.25">
      <c r="A123" s="74" t="s">
        <v>1286</v>
      </c>
      <c r="B123" s="68" t="s">
        <v>1287</v>
      </c>
      <c r="C123" s="69">
        <v>0</v>
      </c>
      <c r="D123" s="67">
        <v>1</v>
      </c>
      <c r="E123" s="69">
        <v>0</v>
      </c>
      <c r="F123" s="67">
        <v>1</v>
      </c>
      <c r="G123" s="183"/>
      <c r="H123" s="184"/>
      <c r="I123" s="184"/>
      <c r="J123" s="184"/>
      <c r="K123" s="184"/>
      <c r="L123" s="184"/>
      <c r="M123" s="184"/>
      <c r="N123" s="184"/>
      <c r="O123" s="184"/>
      <c r="P123" s="184"/>
      <c r="Q123" s="184"/>
      <c r="R123" s="185"/>
      <c r="S123" s="197" t="s">
        <v>1288</v>
      </c>
      <c r="T123" s="125" t="s">
        <v>1289</v>
      </c>
      <c r="U123" s="139"/>
      <c r="V123" s="64"/>
      <c r="W123" s="64"/>
    </row>
    <row r="124" spans="1:23" ht="39" customHeight="1" x14ac:dyDescent="0.25">
      <c r="A124" s="74" t="s">
        <v>1290</v>
      </c>
      <c r="B124" s="68" t="s">
        <v>1291</v>
      </c>
      <c r="C124" s="69">
        <v>0</v>
      </c>
      <c r="D124" s="67">
        <v>10</v>
      </c>
      <c r="E124" s="69">
        <v>0</v>
      </c>
      <c r="F124" s="67">
        <v>10</v>
      </c>
      <c r="G124" s="183"/>
      <c r="H124" s="184"/>
      <c r="I124" s="184"/>
      <c r="J124" s="184"/>
      <c r="K124" s="184"/>
      <c r="L124" s="184"/>
      <c r="M124" s="184"/>
      <c r="N124" s="184"/>
      <c r="O124" s="184"/>
      <c r="P124" s="184"/>
      <c r="Q124" s="184"/>
      <c r="R124" s="185"/>
      <c r="S124" s="125" t="s">
        <v>1292</v>
      </c>
      <c r="T124" s="125" t="s">
        <v>1293</v>
      </c>
      <c r="U124" s="139"/>
      <c r="V124" s="64"/>
      <c r="W124" s="64"/>
    </row>
    <row r="125" spans="1:23" ht="39" customHeight="1" x14ac:dyDescent="0.25">
      <c r="A125" s="74" t="s">
        <v>1294</v>
      </c>
      <c r="B125" s="68" t="s">
        <v>1295</v>
      </c>
      <c r="C125" s="69">
        <v>0</v>
      </c>
      <c r="D125" s="67">
        <v>10</v>
      </c>
      <c r="E125" s="69">
        <v>0</v>
      </c>
      <c r="F125" s="67">
        <v>10</v>
      </c>
      <c r="G125" s="183"/>
      <c r="H125" s="184"/>
      <c r="I125" s="184"/>
      <c r="J125" s="184"/>
      <c r="K125" s="184"/>
      <c r="L125" s="184"/>
      <c r="M125" s="184"/>
      <c r="N125" s="184"/>
      <c r="O125" s="184"/>
      <c r="P125" s="184"/>
      <c r="Q125" s="184"/>
      <c r="R125" s="185"/>
      <c r="S125" s="125" t="s">
        <v>1296</v>
      </c>
      <c r="T125" s="125" t="s">
        <v>1297</v>
      </c>
      <c r="U125" s="139"/>
      <c r="V125" s="64"/>
      <c r="W125" s="64"/>
    </row>
    <row r="126" spans="1:23" ht="33" customHeight="1" x14ac:dyDescent="0.25">
      <c r="A126" s="74" t="s">
        <v>1298</v>
      </c>
      <c r="B126" s="68" t="s">
        <v>1299</v>
      </c>
      <c r="C126" s="69">
        <v>117</v>
      </c>
      <c r="D126" s="67">
        <v>329</v>
      </c>
      <c r="E126" s="69">
        <v>117</v>
      </c>
      <c r="F126" s="67">
        <v>329</v>
      </c>
      <c r="G126" s="183"/>
      <c r="H126" s="184"/>
      <c r="I126" s="184"/>
      <c r="J126" s="184"/>
      <c r="K126" s="184"/>
      <c r="L126" s="184"/>
      <c r="M126" s="184"/>
      <c r="N126" s="184"/>
      <c r="O126" s="184"/>
      <c r="P126" s="184"/>
      <c r="Q126" s="184"/>
      <c r="R126" s="185"/>
      <c r="S126" s="125" t="s">
        <v>1300</v>
      </c>
      <c r="T126" s="125" t="s">
        <v>1301</v>
      </c>
      <c r="U126" s="139"/>
      <c r="V126" s="64"/>
      <c r="W126" s="64"/>
    </row>
    <row r="127" spans="1:23" ht="30" customHeight="1" x14ac:dyDescent="0.25">
      <c r="A127" s="74" t="s">
        <v>1302</v>
      </c>
      <c r="B127" s="84" t="s">
        <v>1303</v>
      </c>
      <c r="C127" s="85">
        <v>0</v>
      </c>
      <c r="D127" s="85">
        <v>0</v>
      </c>
      <c r="E127" s="85">
        <v>0</v>
      </c>
      <c r="F127" s="85">
        <v>0</v>
      </c>
      <c r="G127" s="183"/>
      <c r="H127" s="184"/>
      <c r="I127" s="184"/>
      <c r="J127" s="184"/>
      <c r="K127" s="184"/>
      <c r="L127" s="184"/>
      <c r="M127" s="184"/>
      <c r="N127" s="184"/>
      <c r="O127" s="184"/>
      <c r="P127" s="184"/>
      <c r="Q127" s="184"/>
      <c r="R127" s="185"/>
      <c r="S127" s="125" t="s">
        <v>1304</v>
      </c>
      <c r="T127" s="125" t="s">
        <v>1305</v>
      </c>
      <c r="U127" s="139"/>
      <c r="V127" s="64"/>
      <c r="W127" s="64"/>
    </row>
    <row r="128" spans="1:23" ht="15.75" customHeight="1" x14ac:dyDescent="0.25">
      <c r="A128" s="74" t="s">
        <v>1306</v>
      </c>
      <c r="B128" s="68" t="s">
        <v>1307</v>
      </c>
      <c r="C128" s="69">
        <v>0</v>
      </c>
      <c r="D128" s="67">
        <v>35</v>
      </c>
      <c r="E128" s="69">
        <v>0</v>
      </c>
      <c r="F128" s="67">
        <v>35</v>
      </c>
      <c r="G128" s="183"/>
      <c r="H128" s="184"/>
      <c r="I128" s="184"/>
      <c r="J128" s="184"/>
      <c r="K128" s="184"/>
      <c r="L128" s="184"/>
      <c r="M128" s="184"/>
      <c r="N128" s="184"/>
      <c r="O128" s="184"/>
      <c r="P128" s="184"/>
      <c r="Q128" s="184"/>
      <c r="R128" s="185"/>
      <c r="S128" s="125" t="s">
        <v>1308</v>
      </c>
      <c r="T128" s="125" t="s">
        <v>1309</v>
      </c>
      <c r="U128" s="139"/>
      <c r="V128" s="64"/>
      <c r="W128" s="64"/>
    </row>
    <row r="129" spans="1:23" ht="15.75" customHeight="1" x14ac:dyDescent="0.25">
      <c r="A129" s="74" t="s">
        <v>1310</v>
      </c>
      <c r="B129" s="68" t="s">
        <v>1311</v>
      </c>
      <c r="C129" s="69">
        <v>0</v>
      </c>
      <c r="D129" s="67">
        <v>2.5</v>
      </c>
      <c r="E129" s="69">
        <v>0</v>
      </c>
      <c r="F129" s="67">
        <v>2.5</v>
      </c>
      <c r="G129" s="183"/>
      <c r="H129" s="184"/>
      <c r="I129" s="184"/>
      <c r="J129" s="184"/>
      <c r="K129" s="184"/>
      <c r="L129" s="184"/>
      <c r="M129" s="184"/>
      <c r="N129" s="184"/>
      <c r="O129" s="184"/>
      <c r="P129" s="184"/>
      <c r="Q129" s="184"/>
      <c r="R129" s="185"/>
      <c r="S129" s="125" t="s">
        <v>1312</v>
      </c>
      <c r="T129" s="125" t="s">
        <v>1313</v>
      </c>
      <c r="U129" s="139"/>
      <c r="V129" s="64"/>
      <c r="W129" s="64"/>
    </row>
    <row r="130" spans="1:23" ht="15.75" customHeight="1" x14ac:dyDescent="0.25">
      <c r="A130" s="74" t="s">
        <v>1314</v>
      </c>
      <c r="B130" s="68" t="s">
        <v>1315</v>
      </c>
      <c r="C130" s="69">
        <v>0</v>
      </c>
      <c r="D130" s="67">
        <v>20</v>
      </c>
      <c r="E130" s="69">
        <v>0</v>
      </c>
      <c r="F130" s="67">
        <v>20</v>
      </c>
      <c r="G130" s="183"/>
      <c r="H130" s="184"/>
      <c r="I130" s="184"/>
      <c r="J130" s="184"/>
      <c r="K130" s="184"/>
      <c r="L130" s="184"/>
      <c r="M130" s="184"/>
      <c r="N130" s="184"/>
      <c r="O130" s="184"/>
      <c r="P130" s="184"/>
      <c r="Q130" s="184"/>
      <c r="R130" s="185"/>
      <c r="S130" s="125" t="s">
        <v>1316</v>
      </c>
      <c r="T130" s="125" t="s">
        <v>1317</v>
      </c>
      <c r="U130" s="139"/>
      <c r="V130" s="64"/>
      <c r="W130" s="64"/>
    </row>
    <row r="131" spans="1:23" ht="60" customHeight="1" x14ac:dyDescent="0.25">
      <c r="A131" s="74" t="s">
        <v>1318</v>
      </c>
      <c r="B131" s="68" t="s">
        <v>1319</v>
      </c>
      <c r="C131" s="69">
        <v>24</v>
      </c>
      <c r="D131" s="67">
        <v>173</v>
      </c>
      <c r="E131" s="69">
        <v>24</v>
      </c>
      <c r="F131" s="67">
        <v>173</v>
      </c>
      <c r="G131" s="183"/>
      <c r="H131" s="184"/>
      <c r="I131" s="184"/>
      <c r="J131" s="184"/>
      <c r="K131" s="184"/>
      <c r="L131" s="184"/>
      <c r="M131" s="184"/>
      <c r="N131" s="184"/>
      <c r="O131" s="184"/>
      <c r="P131" s="184"/>
      <c r="Q131" s="184"/>
      <c r="R131" s="185"/>
      <c r="S131" s="125" t="s">
        <v>1320</v>
      </c>
      <c r="T131" s="125" t="s">
        <v>1321</v>
      </c>
      <c r="U131" s="139"/>
      <c r="V131" s="64"/>
      <c r="W131" s="64"/>
    </row>
    <row r="132" spans="1:23" ht="25.5" customHeight="1" x14ac:dyDescent="0.25">
      <c r="A132" s="72" t="s">
        <v>1322</v>
      </c>
      <c r="B132" s="67" t="s">
        <v>1323</v>
      </c>
      <c r="C132" s="67">
        <v>0</v>
      </c>
      <c r="D132" s="67">
        <v>1</v>
      </c>
      <c r="E132" s="67">
        <v>0</v>
      </c>
      <c r="F132" s="67">
        <v>1</v>
      </c>
      <c r="G132" s="183"/>
      <c r="H132" s="184"/>
      <c r="I132" s="184"/>
      <c r="J132" s="184"/>
      <c r="K132" s="184"/>
      <c r="L132" s="184"/>
      <c r="M132" s="184"/>
      <c r="N132" s="184"/>
      <c r="O132" s="184"/>
      <c r="P132" s="184"/>
      <c r="Q132" s="184"/>
      <c r="R132" s="185"/>
      <c r="S132" s="125" t="s">
        <v>1324</v>
      </c>
      <c r="T132" s="125" t="s">
        <v>1325</v>
      </c>
      <c r="U132" s="147"/>
      <c r="V132" s="2"/>
    </row>
    <row r="133" spans="1:23" ht="15.75" customHeight="1" x14ac:dyDescent="0.25">
      <c r="A133" s="99" t="s">
        <v>1326</v>
      </c>
      <c r="B133" s="98"/>
      <c r="C133" s="76"/>
      <c r="D133" s="76"/>
      <c r="E133" s="76"/>
      <c r="F133" s="76"/>
      <c r="G133" s="186"/>
      <c r="H133" s="186"/>
      <c r="I133" s="186"/>
      <c r="J133" s="186"/>
      <c r="K133" s="186"/>
      <c r="L133" s="186"/>
      <c r="M133" s="186"/>
      <c r="N133" s="186"/>
      <c r="O133" s="186"/>
      <c r="P133" s="186"/>
      <c r="Q133" s="186"/>
      <c r="R133" s="186"/>
      <c r="S133" s="198"/>
      <c r="T133" s="198"/>
      <c r="U133" s="199"/>
      <c r="V133" s="2"/>
    </row>
    <row r="134" spans="1:23" ht="30.75" customHeight="1" x14ac:dyDescent="0.25">
      <c r="A134" s="72" t="s">
        <v>1327</v>
      </c>
      <c r="B134" s="68" t="s">
        <v>1328</v>
      </c>
      <c r="C134" s="67">
        <v>0</v>
      </c>
      <c r="D134" s="67">
        <v>20</v>
      </c>
      <c r="E134" s="67">
        <v>0</v>
      </c>
      <c r="F134" s="67">
        <v>15</v>
      </c>
      <c r="G134" s="183"/>
      <c r="H134" s="184"/>
      <c r="I134" s="184"/>
      <c r="J134" s="184"/>
      <c r="K134" s="184"/>
      <c r="L134" s="184"/>
      <c r="M134" s="184"/>
      <c r="N134" s="184"/>
      <c r="O134" s="184"/>
      <c r="P134" s="184"/>
      <c r="Q134" s="184"/>
      <c r="R134" s="185"/>
      <c r="S134" s="125" t="s">
        <v>1329</v>
      </c>
      <c r="T134" s="125"/>
      <c r="U134" s="126" t="s">
        <v>1330</v>
      </c>
      <c r="V134" s="2"/>
    </row>
    <row r="135" spans="1:23" ht="27.75" customHeight="1" x14ac:dyDescent="0.25">
      <c r="A135" s="72" t="s">
        <v>1331</v>
      </c>
      <c r="B135" s="68" t="s">
        <v>1332</v>
      </c>
      <c r="C135" s="67">
        <v>0.2</v>
      </c>
      <c r="D135" s="67">
        <v>1.5</v>
      </c>
      <c r="E135" s="67">
        <v>0.2</v>
      </c>
      <c r="F135" s="67">
        <v>1.2</v>
      </c>
      <c r="G135" s="183"/>
      <c r="H135" s="184"/>
      <c r="I135" s="184"/>
      <c r="J135" s="184"/>
      <c r="K135" s="184"/>
      <c r="L135" s="184"/>
      <c r="M135" s="184"/>
      <c r="N135" s="184"/>
      <c r="O135" s="184"/>
      <c r="P135" s="184"/>
      <c r="Q135" s="184"/>
      <c r="R135" s="185"/>
      <c r="S135" s="125"/>
      <c r="T135" s="125"/>
      <c r="U135" s="126"/>
      <c r="V135" s="2"/>
    </row>
    <row r="136" spans="1:23" ht="27" customHeight="1" x14ac:dyDescent="0.25">
      <c r="A136" s="72" t="s">
        <v>1333</v>
      </c>
      <c r="B136" s="68" t="s">
        <v>1334</v>
      </c>
      <c r="C136" s="67">
        <v>0.1</v>
      </c>
      <c r="D136" s="67">
        <v>1.8</v>
      </c>
      <c r="E136" s="67">
        <v>0.1</v>
      </c>
      <c r="F136" s="67">
        <v>1.6</v>
      </c>
      <c r="G136" s="183"/>
      <c r="H136" s="184"/>
      <c r="I136" s="184"/>
      <c r="J136" s="184"/>
      <c r="K136" s="184"/>
      <c r="L136" s="184"/>
      <c r="M136" s="184"/>
      <c r="N136" s="184"/>
      <c r="O136" s="184"/>
      <c r="P136" s="184"/>
      <c r="Q136" s="184"/>
      <c r="R136" s="185"/>
      <c r="S136" s="125"/>
      <c r="T136" s="125"/>
      <c r="U136" s="126"/>
      <c r="V136" s="2"/>
    </row>
    <row r="137" spans="1:23" ht="27" customHeight="1" x14ac:dyDescent="0.25">
      <c r="A137" s="72" t="s">
        <v>1335</v>
      </c>
      <c r="B137" s="68" t="s">
        <v>1336</v>
      </c>
      <c r="C137" s="67">
        <v>0.1</v>
      </c>
      <c r="D137" s="67">
        <v>2.1</v>
      </c>
      <c r="E137" s="67">
        <v>0.1</v>
      </c>
      <c r="F137" s="67">
        <v>1.8</v>
      </c>
      <c r="G137" s="183"/>
      <c r="H137" s="184"/>
      <c r="I137" s="184"/>
      <c r="J137" s="184"/>
      <c r="K137" s="184"/>
      <c r="L137" s="184"/>
      <c r="M137" s="184"/>
      <c r="N137" s="184"/>
      <c r="O137" s="184"/>
      <c r="P137" s="184"/>
      <c r="Q137" s="184"/>
      <c r="R137" s="185"/>
      <c r="S137" s="125"/>
      <c r="T137" s="125"/>
      <c r="U137" s="126"/>
      <c r="V137" s="2"/>
    </row>
    <row r="138" spans="1:23" ht="34.5" customHeight="1" x14ac:dyDescent="0.25">
      <c r="A138" s="72" t="s">
        <v>1337</v>
      </c>
      <c r="B138" s="68" t="s">
        <v>1338</v>
      </c>
      <c r="C138" s="67">
        <v>0.1</v>
      </c>
      <c r="D138" s="67">
        <v>1.6</v>
      </c>
      <c r="E138" s="67">
        <v>0.1</v>
      </c>
      <c r="F138" s="67">
        <v>1.3</v>
      </c>
      <c r="G138" s="183"/>
      <c r="H138" s="184"/>
      <c r="I138" s="184"/>
      <c r="J138" s="184"/>
      <c r="K138" s="184"/>
      <c r="L138" s="184"/>
      <c r="M138" s="184"/>
      <c r="N138" s="184"/>
      <c r="O138" s="184"/>
      <c r="P138" s="184"/>
      <c r="Q138" s="184"/>
      <c r="R138" s="185"/>
      <c r="S138" s="125"/>
      <c r="T138" s="125"/>
      <c r="U138" s="126"/>
      <c r="V138" s="2"/>
    </row>
    <row r="139" spans="1:23" ht="28.5" customHeight="1" x14ac:dyDescent="0.25">
      <c r="A139" s="72" t="s">
        <v>1339</v>
      </c>
      <c r="B139" s="68" t="s">
        <v>1340</v>
      </c>
      <c r="C139" s="67">
        <v>0.1</v>
      </c>
      <c r="D139" s="67">
        <v>1.8</v>
      </c>
      <c r="E139" s="67">
        <v>0.1</v>
      </c>
      <c r="F139" s="67">
        <v>1.5</v>
      </c>
      <c r="G139" s="183"/>
      <c r="H139" s="184"/>
      <c r="I139" s="184"/>
      <c r="J139" s="184"/>
      <c r="K139" s="184"/>
      <c r="L139" s="184"/>
      <c r="M139" s="184"/>
      <c r="N139" s="184"/>
      <c r="O139" s="184"/>
      <c r="P139" s="184"/>
      <c r="Q139" s="184"/>
      <c r="R139" s="185"/>
      <c r="S139" s="125"/>
      <c r="T139" s="125"/>
      <c r="U139" s="126"/>
      <c r="V139" s="2"/>
    </row>
    <row r="140" spans="1:23" ht="28.5" customHeight="1" x14ac:dyDescent="0.25">
      <c r="A140" s="72" t="s">
        <v>1341</v>
      </c>
      <c r="B140" s="68" t="s">
        <v>1342</v>
      </c>
      <c r="C140" s="67">
        <v>0.1</v>
      </c>
      <c r="D140" s="67">
        <v>2</v>
      </c>
      <c r="E140" s="67">
        <v>0.1</v>
      </c>
      <c r="F140" s="67">
        <v>2</v>
      </c>
      <c r="G140" s="183"/>
      <c r="H140" s="184"/>
      <c r="I140" s="184"/>
      <c r="J140" s="184"/>
      <c r="K140" s="184"/>
      <c r="L140" s="184"/>
      <c r="M140" s="184"/>
      <c r="N140" s="184"/>
      <c r="O140" s="184"/>
      <c r="P140" s="184"/>
      <c r="Q140" s="184"/>
      <c r="R140" s="185"/>
      <c r="S140" s="125"/>
      <c r="T140" s="125"/>
      <c r="U140" s="126"/>
      <c r="V140" s="2"/>
    </row>
    <row r="141" spans="1:23" ht="15.75" customHeight="1" x14ac:dyDescent="0.25">
      <c r="A141" s="99" t="s">
        <v>1343</v>
      </c>
      <c r="B141" s="100"/>
      <c r="C141" s="66"/>
      <c r="D141" s="66"/>
      <c r="E141" s="66"/>
      <c r="F141" s="66"/>
      <c r="G141" s="186"/>
      <c r="H141" s="186"/>
      <c r="I141" s="186"/>
      <c r="J141" s="186"/>
      <c r="K141" s="186"/>
      <c r="L141" s="186"/>
      <c r="M141" s="186"/>
      <c r="N141" s="186"/>
      <c r="O141" s="186"/>
      <c r="P141" s="186"/>
      <c r="Q141" s="186"/>
      <c r="R141" s="186"/>
      <c r="S141" s="196"/>
      <c r="T141" s="196"/>
      <c r="U141" s="195"/>
      <c r="V141" s="2"/>
    </row>
    <row r="142" spans="1:23" ht="15" customHeight="1" x14ac:dyDescent="0.25">
      <c r="A142" s="72" t="s">
        <v>1344</v>
      </c>
      <c r="B142" s="81" t="s">
        <v>1345</v>
      </c>
      <c r="C142" s="67">
        <v>13</v>
      </c>
      <c r="D142" s="67">
        <v>24</v>
      </c>
      <c r="E142" s="67">
        <v>17</v>
      </c>
      <c r="F142" s="67">
        <v>21</v>
      </c>
      <c r="G142" s="183"/>
      <c r="H142" s="184"/>
      <c r="I142" s="184"/>
      <c r="J142" s="184"/>
      <c r="K142" s="184"/>
      <c r="L142" s="184"/>
      <c r="M142" s="184"/>
      <c r="N142" s="184"/>
      <c r="O142" s="184"/>
      <c r="P142" s="184"/>
      <c r="Q142" s="184"/>
      <c r="R142" s="185"/>
      <c r="S142" s="125" t="s">
        <v>1346</v>
      </c>
      <c r="T142" s="125" t="s">
        <v>1347</v>
      </c>
      <c r="U142" s="126"/>
      <c r="V142" s="2"/>
    </row>
    <row r="143" spans="1:23" ht="15" customHeight="1" x14ac:dyDescent="0.25">
      <c r="A143" s="72" t="s">
        <v>1348</v>
      </c>
      <c r="B143" s="81" t="s">
        <v>1349</v>
      </c>
      <c r="C143" s="67">
        <v>5</v>
      </c>
      <c r="D143" s="67">
        <v>10</v>
      </c>
      <c r="E143" s="67">
        <v>7</v>
      </c>
      <c r="F143" s="67">
        <v>8</v>
      </c>
      <c r="G143" s="183"/>
      <c r="H143" s="184"/>
      <c r="I143" s="184"/>
      <c r="J143" s="184"/>
      <c r="K143" s="184"/>
      <c r="L143" s="184"/>
      <c r="M143" s="184"/>
      <c r="N143" s="184"/>
      <c r="O143" s="184"/>
      <c r="P143" s="184"/>
      <c r="Q143" s="184"/>
      <c r="R143" s="185"/>
      <c r="S143" s="125" t="s">
        <v>1350</v>
      </c>
      <c r="T143" s="125" t="s">
        <v>1351</v>
      </c>
      <c r="U143" s="126"/>
      <c r="V143" s="2"/>
    </row>
    <row r="144" spans="1:23" ht="15" customHeight="1" x14ac:dyDescent="0.25">
      <c r="A144" s="72" t="s">
        <v>1352</v>
      </c>
      <c r="B144" s="81" t="s">
        <v>1353</v>
      </c>
      <c r="C144" s="67">
        <v>3</v>
      </c>
      <c r="D144" s="67">
        <v>8</v>
      </c>
      <c r="E144" s="67">
        <v>5</v>
      </c>
      <c r="F144" s="67">
        <v>6</v>
      </c>
      <c r="G144" s="183"/>
      <c r="H144" s="184"/>
      <c r="I144" s="184"/>
      <c r="J144" s="184"/>
      <c r="K144" s="184"/>
      <c r="L144" s="184"/>
      <c r="M144" s="184"/>
      <c r="N144" s="184"/>
      <c r="O144" s="184"/>
      <c r="P144" s="184"/>
      <c r="Q144" s="184"/>
      <c r="R144" s="185"/>
      <c r="S144" s="125" t="s">
        <v>1354</v>
      </c>
      <c r="T144" s="125" t="s">
        <v>1355</v>
      </c>
      <c r="U144" s="126"/>
      <c r="V144" s="2"/>
    </row>
    <row r="145" spans="1:22" ht="15" customHeight="1" x14ac:dyDescent="0.25">
      <c r="A145" s="72" t="s">
        <v>1356</v>
      </c>
      <c r="B145" s="81" t="s">
        <v>1357</v>
      </c>
      <c r="C145" s="67">
        <v>1</v>
      </c>
      <c r="D145" s="67">
        <v>4</v>
      </c>
      <c r="E145" s="67">
        <v>2</v>
      </c>
      <c r="F145" s="67">
        <v>3</v>
      </c>
      <c r="G145" s="183"/>
      <c r="H145" s="184"/>
      <c r="I145" s="184"/>
      <c r="J145" s="184"/>
      <c r="K145" s="184"/>
      <c r="L145" s="184"/>
      <c r="M145" s="184"/>
      <c r="N145" s="184"/>
      <c r="O145" s="184"/>
      <c r="P145" s="184"/>
      <c r="Q145" s="184"/>
      <c r="R145" s="185"/>
      <c r="S145" s="125" t="s">
        <v>1358</v>
      </c>
      <c r="T145" s="125" t="s">
        <v>1359</v>
      </c>
      <c r="U145" s="126"/>
      <c r="V145" s="2"/>
    </row>
    <row r="146" spans="1:22" ht="15" customHeight="1" x14ac:dyDescent="0.25">
      <c r="A146" s="72" t="s">
        <v>1360</v>
      </c>
      <c r="B146" s="81" t="s">
        <v>1361</v>
      </c>
      <c r="C146" s="67">
        <v>1</v>
      </c>
      <c r="D146" s="67">
        <v>4</v>
      </c>
      <c r="E146" s="67">
        <v>2</v>
      </c>
      <c r="F146" s="67">
        <v>3</v>
      </c>
      <c r="G146" s="183"/>
      <c r="H146" s="184"/>
      <c r="I146" s="184"/>
      <c r="J146" s="184"/>
      <c r="K146" s="184"/>
      <c r="L146" s="184"/>
      <c r="M146" s="184"/>
      <c r="N146" s="184"/>
      <c r="O146" s="184"/>
      <c r="P146" s="184"/>
      <c r="Q146" s="184"/>
      <c r="R146" s="185"/>
      <c r="S146" s="125" t="s">
        <v>1362</v>
      </c>
      <c r="T146" s="125" t="s">
        <v>1363</v>
      </c>
      <c r="U146" s="126"/>
      <c r="V146" s="2"/>
    </row>
    <row r="147" spans="1:22" ht="15" customHeight="1" x14ac:dyDescent="0.25">
      <c r="A147" s="72" t="s">
        <v>1364</v>
      </c>
      <c r="B147" s="81" t="s">
        <v>1365</v>
      </c>
      <c r="C147" s="67">
        <v>1</v>
      </c>
      <c r="D147" s="67">
        <v>4</v>
      </c>
      <c r="E147" s="67">
        <v>2</v>
      </c>
      <c r="F147" s="67">
        <v>3</v>
      </c>
      <c r="G147" s="183"/>
      <c r="H147" s="184"/>
      <c r="I147" s="184"/>
      <c r="J147" s="184"/>
      <c r="K147" s="184"/>
      <c r="L147" s="184"/>
      <c r="M147" s="184"/>
      <c r="N147" s="184"/>
      <c r="O147" s="184"/>
      <c r="P147" s="184"/>
      <c r="Q147" s="184"/>
      <c r="R147" s="185"/>
      <c r="S147" s="125" t="s">
        <v>1366</v>
      </c>
      <c r="T147" s="125" t="s">
        <v>1367</v>
      </c>
      <c r="U147" s="126"/>
      <c r="V147" s="2"/>
    </row>
    <row r="148" spans="1:22" ht="15" customHeight="1" x14ac:dyDescent="0.25">
      <c r="A148" s="72" t="s">
        <v>1368</v>
      </c>
      <c r="B148" s="81" t="s">
        <v>1369</v>
      </c>
      <c r="C148" s="67">
        <v>3</v>
      </c>
      <c r="D148" s="67">
        <v>10</v>
      </c>
      <c r="E148" s="67">
        <v>3</v>
      </c>
      <c r="F148" s="67">
        <v>10</v>
      </c>
      <c r="G148" s="183"/>
      <c r="H148" s="184"/>
      <c r="I148" s="184"/>
      <c r="J148" s="184"/>
      <c r="K148" s="184"/>
      <c r="L148" s="184"/>
      <c r="M148" s="184"/>
      <c r="N148" s="184"/>
      <c r="O148" s="184"/>
      <c r="P148" s="184"/>
      <c r="Q148" s="184"/>
      <c r="R148" s="185"/>
      <c r="S148" s="125"/>
      <c r="T148" s="125"/>
      <c r="U148" s="126"/>
      <c r="V148" s="2"/>
    </row>
    <row r="149" spans="1:22" ht="15" customHeight="1" x14ac:dyDescent="0.25">
      <c r="A149" s="72" t="s">
        <v>1370</v>
      </c>
      <c r="B149" s="81" t="s">
        <v>1371</v>
      </c>
      <c r="C149" s="67">
        <v>22</v>
      </c>
      <c r="D149" s="67">
        <v>130</v>
      </c>
      <c r="E149" s="67">
        <v>22</v>
      </c>
      <c r="F149" s="67">
        <v>100</v>
      </c>
      <c r="G149" s="183"/>
      <c r="H149" s="184"/>
      <c r="I149" s="184"/>
      <c r="J149" s="184"/>
      <c r="K149" s="184"/>
      <c r="L149" s="184"/>
      <c r="M149" s="184"/>
      <c r="N149" s="184"/>
      <c r="O149" s="184"/>
      <c r="P149" s="184"/>
      <c r="Q149" s="184"/>
      <c r="R149" s="185"/>
      <c r="S149" s="125"/>
      <c r="T149" s="125"/>
      <c r="U149" s="126"/>
      <c r="V149" s="2"/>
    </row>
    <row r="150" spans="1:22" ht="30" customHeight="1" x14ac:dyDescent="0.25">
      <c r="A150" s="72" t="s">
        <v>1372</v>
      </c>
      <c r="B150" s="81" t="s">
        <v>1373</v>
      </c>
      <c r="C150" s="67">
        <v>20</v>
      </c>
      <c r="D150" s="67">
        <v>60</v>
      </c>
      <c r="E150" s="67">
        <v>25</v>
      </c>
      <c r="F150" s="67">
        <v>60</v>
      </c>
      <c r="G150" s="183"/>
      <c r="H150" s="184"/>
      <c r="I150" s="184"/>
      <c r="J150" s="184"/>
      <c r="K150" s="184"/>
      <c r="L150" s="184"/>
      <c r="M150" s="184"/>
      <c r="N150" s="184"/>
      <c r="O150" s="184"/>
      <c r="P150" s="184"/>
      <c r="Q150" s="184"/>
      <c r="R150" s="185"/>
      <c r="S150" s="125"/>
      <c r="T150" s="125" t="s">
        <v>1374</v>
      </c>
      <c r="U150" s="126"/>
      <c r="V150" s="2"/>
    </row>
    <row r="151" spans="1:22" ht="15" customHeight="1" x14ac:dyDescent="0.25">
      <c r="A151" s="95"/>
      <c r="B151" s="96"/>
      <c r="C151" s="97"/>
      <c r="D151" s="97"/>
      <c r="E151" s="97"/>
      <c r="F151" s="97"/>
      <c r="G151" s="187"/>
      <c r="H151" s="188"/>
      <c r="I151" s="188"/>
      <c r="J151" s="188"/>
      <c r="K151" s="188"/>
      <c r="L151" s="188"/>
      <c r="M151" s="188"/>
      <c r="N151" s="188"/>
      <c r="O151" s="188"/>
      <c r="P151" s="188"/>
      <c r="Q151" s="188"/>
      <c r="R151" s="189"/>
      <c r="S151" s="200"/>
      <c r="T151" s="200"/>
      <c r="U151" s="201"/>
      <c r="V151" s="2"/>
    </row>
    <row r="152" spans="1:22" ht="15" customHeight="1" x14ac:dyDescent="0.25">
      <c r="A152" s="120"/>
      <c r="B152" s="192"/>
      <c r="C152" s="122"/>
      <c r="D152" s="122"/>
      <c r="E152" s="122"/>
      <c r="F152" s="122"/>
      <c r="G152" s="183"/>
      <c r="H152" s="184"/>
      <c r="I152" s="184"/>
      <c r="J152" s="184"/>
      <c r="K152" s="184"/>
      <c r="L152" s="184"/>
      <c r="M152" s="184"/>
      <c r="N152" s="184"/>
      <c r="O152" s="184"/>
      <c r="P152" s="184"/>
      <c r="Q152" s="184"/>
      <c r="R152" s="185"/>
      <c r="S152" s="125"/>
      <c r="T152" s="125"/>
      <c r="U152" s="126"/>
      <c r="V152" s="2"/>
    </row>
    <row r="153" spans="1:22" ht="15" customHeight="1" x14ac:dyDescent="0.25">
      <c r="A153" s="120"/>
      <c r="B153" s="192"/>
      <c r="C153" s="122"/>
      <c r="D153" s="122"/>
      <c r="E153" s="122"/>
      <c r="F153" s="122"/>
      <c r="G153" s="183"/>
      <c r="H153" s="184"/>
      <c r="I153" s="184"/>
      <c r="J153" s="184"/>
      <c r="K153" s="184"/>
      <c r="L153" s="184"/>
      <c r="M153" s="184"/>
      <c r="N153" s="184"/>
      <c r="O153" s="184"/>
      <c r="P153" s="184"/>
      <c r="Q153" s="184"/>
      <c r="R153" s="185"/>
      <c r="S153" s="125"/>
      <c r="T153" s="125"/>
      <c r="U153" s="126"/>
      <c r="V153" s="2"/>
    </row>
    <row r="154" spans="1:22" ht="15" customHeight="1" x14ac:dyDescent="0.25">
      <c r="A154" s="120"/>
      <c r="B154" s="192"/>
      <c r="C154" s="122"/>
      <c r="D154" s="122"/>
      <c r="E154" s="122"/>
      <c r="F154" s="122"/>
      <c r="G154" s="183"/>
      <c r="H154" s="184"/>
      <c r="I154" s="184"/>
      <c r="J154" s="184"/>
      <c r="K154" s="184"/>
      <c r="L154" s="184"/>
      <c r="M154" s="184"/>
      <c r="N154" s="184"/>
      <c r="O154" s="184"/>
      <c r="P154" s="184"/>
      <c r="Q154" s="184"/>
      <c r="R154" s="185"/>
      <c r="S154" s="125"/>
      <c r="T154" s="125"/>
      <c r="U154" s="126"/>
      <c r="V154" s="2"/>
    </row>
    <row r="155" spans="1:22" ht="15" customHeight="1" x14ac:dyDescent="0.25">
      <c r="A155" s="120"/>
      <c r="B155" s="192"/>
      <c r="C155" s="122"/>
      <c r="D155" s="122"/>
      <c r="E155" s="122"/>
      <c r="F155" s="122"/>
      <c r="G155" s="183"/>
      <c r="H155" s="184"/>
      <c r="I155" s="184"/>
      <c r="J155" s="184"/>
      <c r="K155" s="184"/>
      <c r="L155" s="184"/>
      <c r="M155" s="184"/>
      <c r="N155" s="184"/>
      <c r="O155" s="184"/>
      <c r="P155" s="184"/>
      <c r="Q155" s="184"/>
      <c r="R155" s="185"/>
      <c r="S155" s="125"/>
      <c r="T155" s="125"/>
      <c r="U155" s="126"/>
      <c r="V155" s="2"/>
    </row>
    <row r="156" spans="1:22" ht="15" customHeight="1" x14ac:dyDescent="0.25">
      <c r="A156" s="120"/>
      <c r="B156" s="192"/>
      <c r="C156" s="122"/>
      <c r="D156" s="122"/>
      <c r="E156" s="122"/>
      <c r="F156" s="122"/>
      <c r="G156" s="183"/>
      <c r="H156" s="184"/>
      <c r="I156" s="184"/>
      <c r="J156" s="184"/>
      <c r="K156" s="184"/>
      <c r="L156" s="184"/>
      <c r="M156" s="184"/>
      <c r="N156" s="184"/>
      <c r="O156" s="184"/>
      <c r="P156" s="184"/>
      <c r="Q156" s="184"/>
      <c r="R156" s="185"/>
      <c r="S156" s="125"/>
      <c r="T156" s="125"/>
      <c r="U156" s="126"/>
      <c r="V156" s="2"/>
    </row>
    <row r="157" spans="1:22" ht="15" customHeight="1" x14ac:dyDescent="0.25">
      <c r="A157" s="120"/>
      <c r="B157" s="192"/>
      <c r="C157" s="122"/>
      <c r="D157" s="122"/>
      <c r="E157" s="122"/>
      <c r="F157" s="122"/>
      <c r="G157" s="183"/>
      <c r="H157" s="184"/>
      <c r="I157" s="184"/>
      <c r="J157" s="184"/>
      <c r="K157" s="184"/>
      <c r="L157" s="184"/>
      <c r="M157" s="184"/>
      <c r="N157" s="184"/>
      <c r="O157" s="184"/>
      <c r="P157" s="184"/>
      <c r="Q157" s="184"/>
      <c r="R157" s="185"/>
      <c r="S157" s="125"/>
      <c r="T157" s="125"/>
      <c r="U157" s="126"/>
      <c r="V157" s="2"/>
    </row>
    <row r="158" spans="1:22" ht="15" customHeight="1" x14ac:dyDescent="0.25">
      <c r="A158" s="120"/>
      <c r="B158" s="192"/>
      <c r="C158" s="122"/>
      <c r="D158" s="122"/>
      <c r="E158" s="122"/>
      <c r="F158" s="122"/>
      <c r="G158" s="183"/>
      <c r="H158" s="184"/>
      <c r="I158" s="184"/>
      <c r="J158" s="184"/>
      <c r="K158" s="184"/>
      <c r="L158" s="184"/>
      <c r="M158" s="184"/>
      <c r="N158" s="184"/>
      <c r="O158" s="184"/>
      <c r="P158" s="184"/>
      <c r="Q158" s="184"/>
      <c r="R158" s="185"/>
      <c r="S158" s="125"/>
      <c r="T158" s="125"/>
      <c r="U158" s="126"/>
      <c r="V158" s="2"/>
    </row>
    <row r="159" spans="1:22" ht="15" customHeight="1" x14ac:dyDescent="0.25">
      <c r="A159" s="120"/>
      <c r="B159" s="192"/>
      <c r="C159" s="122"/>
      <c r="D159" s="122"/>
      <c r="E159" s="122"/>
      <c r="F159" s="122"/>
      <c r="G159" s="183"/>
      <c r="H159" s="184"/>
      <c r="I159" s="184"/>
      <c r="J159" s="184"/>
      <c r="K159" s="184"/>
      <c r="L159" s="184"/>
      <c r="M159" s="184"/>
      <c r="N159" s="184"/>
      <c r="O159" s="184"/>
      <c r="P159" s="184"/>
      <c r="Q159" s="184"/>
      <c r="R159" s="185"/>
      <c r="S159" s="125"/>
      <c r="T159" s="125"/>
      <c r="U159" s="126"/>
      <c r="V159" s="2"/>
    </row>
    <row r="160" spans="1:22" ht="15" customHeight="1" x14ac:dyDescent="0.25">
      <c r="A160" s="120"/>
      <c r="B160" s="192"/>
      <c r="C160" s="122"/>
      <c r="D160" s="122"/>
      <c r="E160" s="122"/>
      <c r="F160" s="122"/>
      <c r="G160" s="183"/>
      <c r="H160" s="184"/>
      <c r="I160" s="184"/>
      <c r="J160" s="184"/>
      <c r="K160" s="184"/>
      <c r="L160" s="184"/>
      <c r="M160" s="184"/>
      <c r="N160" s="184"/>
      <c r="O160" s="184"/>
      <c r="P160" s="184"/>
      <c r="Q160" s="184"/>
      <c r="R160" s="185"/>
      <c r="S160" s="125"/>
      <c r="T160" s="125"/>
      <c r="U160" s="126"/>
      <c r="V160" s="2"/>
    </row>
    <row r="161" spans="1:22" ht="15" customHeight="1" x14ac:dyDescent="0.25">
      <c r="A161" s="120"/>
      <c r="B161" s="192"/>
      <c r="C161" s="122"/>
      <c r="D161" s="122"/>
      <c r="E161" s="122"/>
      <c r="F161" s="122"/>
      <c r="G161" s="183"/>
      <c r="H161" s="184"/>
      <c r="I161" s="184"/>
      <c r="J161" s="184"/>
      <c r="K161" s="184"/>
      <c r="L161" s="184"/>
      <c r="M161" s="184"/>
      <c r="N161" s="184"/>
      <c r="O161" s="184"/>
      <c r="P161" s="184"/>
      <c r="Q161" s="184"/>
      <c r="R161" s="185"/>
      <c r="S161" s="125"/>
      <c r="T161" s="125"/>
      <c r="U161" s="126"/>
      <c r="V161" s="2"/>
    </row>
    <row r="162" spans="1:22" ht="15" customHeight="1" x14ac:dyDescent="0.25">
      <c r="A162" s="120"/>
      <c r="B162" s="192"/>
      <c r="C162" s="122"/>
      <c r="D162" s="122"/>
      <c r="E162" s="122"/>
      <c r="F162" s="122"/>
      <c r="G162" s="183"/>
      <c r="H162" s="184"/>
      <c r="I162" s="184"/>
      <c r="J162" s="184"/>
      <c r="K162" s="184"/>
      <c r="L162" s="184"/>
      <c r="M162" s="184"/>
      <c r="N162" s="184"/>
      <c r="O162" s="184"/>
      <c r="P162" s="184"/>
      <c r="Q162" s="184"/>
      <c r="R162" s="185"/>
      <c r="S162" s="125"/>
      <c r="T162" s="125"/>
      <c r="U162" s="126"/>
      <c r="V162" s="2"/>
    </row>
    <row r="163" spans="1:22" ht="15" customHeight="1" x14ac:dyDescent="0.25">
      <c r="A163" s="120"/>
      <c r="B163" s="192"/>
      <c r="C163" s="122"/>
      <c r="D163" s="122"/>
      <c r="E163" s="122"/>
      <c r="F163" s="122"/>
      <c r="G163" s="183"/>
      <c r="H163" s="184"/>
      <c r="I163" s="184"/>
      <c r="J163" s="184"/>
      <c r="K163" s="184"/>
      <c r="L163" s="184"/>
      <c r="M163" s="184"/>
      <c r="N163" s="184"/>
      <c r="O163" s="184"/>
      <c r="P163" s="184"/>
      <c r="Q163" s="184"/>
      <c r="R163" s="185"/>
      <c r="S163" s="125"/>
      <c r="T163" s="125"/>
      <c r="U163" s="126"/>
      <c r="V163" s="2"/>
    </row>
    <row r="164" spans="1:22" ht="15" customHeight="1" x14ac:dyDescent="0.25">
      <c r="A164" s="120"/>
      <c r="B164" s="192"/>
      <c r="C164" s="122"/>
      <c r="D164" s="122"/>
      <c r="E164" s="122"/>
      <c r="F164" s="122"/>
      <c r="G164" s="183"/>
      <c r="H164" s="184"/>
      <c r="I164" s="184"/>
      <c r="J164" s="184"/>
      <c r="K164" s="184"/>
      <c r="L164" s="184"/>
      <c r="M164" s="184"/>
      <c r="N164" s="184"/>
      <c r="O164" s="184"/>
      <c r="P164" s="184"/>
      <c r="Q164" s="184"/>
      <c r="R164" s="185"/>
      <c r="S164" s="125"/>
      <c r="T164" s="125"/>
      <c r="U164" s="126"/>
      <c r="V164" s="2"/>
    </row>
    <row r="165" spans="1:22" ht="15" customHeight="1" x14ac:dyDescent="0.25">
      <c r="A165" s="120"/>
      <c r="B165" s="192"/>
      <c r="C165" s="122"/>
      <c r="D165" s="122"/>
      <c r="E165" s="122"/>
      <c r="F165" s="122"/>
      <c r="G165" s="183"/>
      <c r="H165" s="184"/>
      <c r="I165" s="184"/>
      <c r="J165" s="184"/>
      <c r="K165" s="184"/>
      <c r="L165" s="184"/>
      <c r="M165" s="184"/>
      <c r="N165" s="184"/>
      <c r="O165" s="184"/>
      <c r="P165" s="184"/>
      <c r="Q165" s="184"/>
      <c r="R165" s="185"/>
      <c r="S165" s="125"/>
      <c r="T165" s="125"/>
      <c r="U165" s="126"/>
      <c r="V165" s="2"/>
    </row>
    <row r="166" spans="1:22" ht="15" customHeight="1" x14ac:dyDescent="0.25">
      <c r="A166" s="120"/>
      <c r="B166" s="192"/>
      <c r="C166" s="122"/>
      <c r="D166" s="122"/>
      <c r="E166" s="122"/>
      <c r="F166" s="122"/>
      <c r="G166" s="183"/>
      <c r="H166" s="184"/>
      <c r="I166" s="184"/>
      <c r="J166" s="184"/>
      <c r="K166" s="184"/>
      <c r="L166" s="184"/>
      <c r="M166" s="184"/>
      <c r="N166" s="184"/>
      <c r="O166" s="184"/>
      <c r="P166" s="184"/>
      <c r="Q166" s="184"/>
      <c r="R166" s="185"/>
      <c r="S166" s="125"/>
      <c r="T166" s="125"/>
      <c r="U166" s="126"/>
      <c r="V166" s="2"/>
    </row>
    <row r="167" spans="1:22" ht="15" customHeight="1" x14ac:dyDescent="0.25">
      <c r="A167" s="120"/>
      <c r="B167" s="192"/>
      <c r="C167" s="122"/>
      <c r="D167" s="122"/>
      <c r="E167" s="122"/>
      <c r="F167" s="122"/>
      <c r="G167" s="183"/>
      <c r="H167" s="184"/>
      <c r="I167" s="184"/>
      <c r="J167" s="184"/>
      <c r="K167" s="184"/>
      <c r="L167" s="184"/>
      <c r="M167" s="184"/>
      <c r="N167" s="184"/>
      <c r="O167" s="184"/>
      <c r="P167" s="184"/>
      <c r="Q167" s="184"/>
      <c r="R167" s="185"/>
      <c r="S167" s="125"/>
      <c r="T167" s="125"/>
      <c r="U167" s="126"/>
      <c r="V167" s="2"/>
    </row>
    <row r="168" spans="1:22" ht="15" customHeight="1" x14ac:dyDescent="0.25">
      <c r="A168" s="120"/>
      <c r="B168" s="192"/>
      <c r="C168" s="122"/>
      <c r="D168" s="122"/>
      <c r="E168" s="122"/>
      <c r="F168" s="122"/>
      <c r="G168" s="183"/>
      <c r="H168" s="184"/>
      <c r="I168" s="184"/>
      <c r="J168" s="184"/>
      <c r="K168" s="184"/>
      <c r="L168" s="184"/>
      <c r="M168" s="184"/>
      <c r="N168" s="184"/>
      <c r="O168" s="184"/>
      <c r="P168" s="184"/>
      <c r="Q168" s="184"/>
      <c r="R168" s="185"/>
      <c r="S168" s="125"/>
      <c r="T168" s="125"/>
      <c r="U168" s="126"/>
      <c r="V168" s="2"/>
    </row>
    <row r="169" spans="1:22" ht="15" customHeight="1" x14ac:dyDescent="0.25">
      <c r="A169" s="120"/>
      <c r="B169" s="192"/>
      <c r="C169" s="122"/>
      <c r="D169" s="122"/>
      <c r="E169" s="122"/>
      <c r="F169" s="122"/>
      <c r="G169" s="183"/>
      <c r="H169" s="184"/>
      <c r="I169" s="184"/>
      <c r="J169" s="184"/>
      <c r="K169" s="184"/>
      <c r="L169" s="184"/>
      <c r="M169" s="184"/>
      <c r="N169" s="184"/>
      <c r="O169" s="184"/>
      <c r="P169" s="184"/>
      <c r="Q169" s="184"/>
      <c r="R169" s="185"/>
      <c r="S169" s="125"/>
      <c r="T169" s="125"/>
      <c r="U169" s="126"/>
      <c r="V169" s="2"/>
    </row>
    <row r="170" spans="1:22" ht="15" customHeight="1" x14ac:dyDescent="0.25">
      <c r="A170" s="120"/>
      <c r="B170" s="192"/>
      <c r="C170" s="122"/>
      <c r="D170" s="122"/>
      <c r="E170" s="122"/>
      <c r="F170" s="122"/>
      <c r="G170" s="183"/>
      <c r="H170" s="184"/>
      <c r="I170" s="184"/>
      <c r="J170" s="184"/>
      <c r="K170" s="184"/>
      <c r="L170" s="184"/>
      <c r="M170" s="184"/>
      <c r="N170" s="184"/>
      <c r="O170" s="184"/>
      <c r="P170" s="184"/>
      <c r="Q170" s="184"/>
      <c r="R170" s="185"/>
      <c r="S170" s="125"/>
      <c r="T170" s="125"/>
      <c r="U170" s="126"/>
      <c r="V170" s="2"/>
    </row>
    <row r="171" spans="1:22" ht="15" customHeight="1" x14ac:dyDescent="0.25">
      <c r="A171" s="120"/>
      <c r="B171" s="192"/>
      <c r="C171" s="122"/>
      <c r="D171" s="122"/>
      <c r="E171" s="122"/>
      <c r="F171" s="122"/>
      <c r="G171" s="183"/>
      <c r="H171" s="184"/>
      <c r="I171" s="184"/>
      <c r="J171" s="184"/>
      <c r="K171" s="184"/>
      <c r="L171" s="184"/>
      <c r="M171" s="184"/>
      <c r="N171" s="184"/>
      <c r="O171" s="184"/>
      <c r="P171" s="184"/>
      <c r="Q171" s="184"/>
      <c r="R171" s="185"/>
      <c r="S171" s="125"/>
      <c r="T171" s="125"/>
      <c r="U171" s="126"/>
      <c r="V171" s="2"/>
    </row>
    <row r="172" spans="1:22" ht="15" customHeight="1" x14ac:dyDescent="0.25">
      <c r="A172" s="120"/>
      <c r="B172" s="192"/>
      <c r="C172" s="122"/>
      <c r="D172" s="122"/>
      <c r="E172" s="122"/>
      <c r="F172" s="122"/>
      <c r="G172" s="183"/>
      <c r="H172" s="184"/>
      <c r="I172" s="184"/>
      <c r="J172" s="184"/>
      <c r="K172" s="184"/>
      <c r="L172" s="184"/>
      <c r="M172" s="184"/>
      <c r="N172" s="184"/>
      <c r="O172" s="184"/>
      <c r="P172" s="184"/>
      <c r="Q172" s="184"/>
      <c r="R172" s="185"/>
      <c r="S172" s="125"/>
      <c r="T172" s="125"/>
      <c r="U172" s="126"/>
      <c r="V172" s="2"/>
    </row>
    <row r="173" spans="1:22" ht="15" customHeight="1" x14ac:dyDescent="0.25">
      <c r="A173" s="120"/>
      <c r="B173" s="192"/>
      <c r="C173" s="122"/>
      <c r="D173" s="122"/>
      <c r="E173" s="122"/>
      <c r="F173" s="122"/>
      <c r="G173" s="183"/>
      <c r="H173" s="184"/>
      <c r="I173" s="184"/>
      <c r="J173" s="184"/>
      <c r="K173" s="184"/>
      <c r="L173" s="184"/>
      <c r="M173" s="184"/>
      <c r="N173" s="184"/>
      <c r="O173" s="184"/>
      <c r="P173" s="184"/>
      <c r="Q173" s="184"/>
      <c r="R173" s="185"/>
      <c r="S173" s="125"/>
      <c r="T173" s="125"/>
      <c r="U173" s="126"/>
      <c r="V173" s="2"/>
    </row>
    <row r="174" spans="1:22" ht="15" customHeight="1" x14ac:dyDescent="0.25">
      <c r="A174" s="120"/>
      <c r="B174" s="192"/>
      <c r="C174" s="122"/>
      <c r="D174" s="122"/>
      <c r="E174" s="122"/>
      <c r="F174" s="122"/>
      <c r="G174" s="190"/>
      <c r="H174" s="190"/>
      <c r="I174" s="190"/>
      <c r="J174" s="190"/>
      <c r="K174" s="190"/>
      <c r="L174" s="190"/>
      <c r="M174" s="190"/>
      <c r="N174" s="190"/>
      <c r="O174" s="190"/>
      <c r="P174" s="190"/>
      <c r="Q174" s="190"/>
      <c r="R174" s="190"/>
      <c r="S174" s="125"/>
      <c r="T174" s="125"/>
      <c r="U174" s="126"/>
      <c r="V174" s="2"/>
    </row>
    <row r="175" spans="1:22" ht="142.5" customHeight="1" thickBot="1" x14ac:dyDescent="0.3">
      <c r="A175" s="286" t="s">
        <v>1391</v>
      </c>
      <c r="B175" s="287"/>
      <c r="C175" s="287"/>
      <c r="D175" s="287"/>
      <c r="E175" s="287"/>
      <c r="F175" s="287"/>
      <c r="G175" s="191"/>
      <c r="H175" s="191"/>
      <c r="I175" s="191"/>
      <c r="J175" s="191"/>
      <c r="K175" s="191"/>
      <c r="L175" s="191"/>
      <c r="M175" s="191"/>
      <c r="N175" s="191"/>
      <c r="O175" s="191"/>
      <c r="P175" s="191"/>
      <c r="Q175" s="191"/>
      <c r="R175" s="191"/>
      <c r="S175" s="202"/>
      <c r="T175" s="202"/>
      <c r="U175" s="203"/>
      <c r="V175" s="2"/>
    </row>
  </sheetData>
  <sheetProtection sheet="1" objects="1" scenarios="1"/>
  <mergeCells count="10">
    <mergeCell ref="A1:U1"/>
    <mergeCell ref="S5:T5"/>
    <mergeCell ref="S6:T6"/>
    <mergeCell ref="A175:F175"/>
    <mergeCell ref="B4:F4"/>
    <mergeCell ref="A2:F2"/>
    <mergeCell ref="B3:F3"/>
    <mergeCell ref="E5:F5"/>
    <mergeCell ref="A5:A6"/>
    <mergeCell ref="C5:D5"/>
  </mergeCells>
  <conditionalFormatting sqref="G8:R36 G39:R49 G51:R72 G74:R90 G92:R95 G97:R108 G110:R120 G122:R132 G134:R140 G142:R150 G152:R173">
    <cfRule type="expression" dxfId="20" priority="1" stopIfTrue="1">
      <formula>LEN(TRIM(G8))=0</formula>
    </cfRule>
  </conditionalFormatting>
  <conditionalFormatting sqref="G8:R36 G39:R49 G51:R72 G74:R90 G92:R95 G97:R108 G110:R120 G122:R132 G134:R140 G142:R150 G152:R173">
    <cfRule type="cellIs" dxfId="19" priority="2" stopIfTrue="1" operator="notBetween">
      <formula>$C8</formula>
      <formula>$D8</formula>
    </cfRule>
  </conditionalFormatting>
  <conditionalFormatting sqref="G8:R36 G39:R49 G51:R72 G74:R90 G92:R95 G97:R108 G110:R120 G122:R132 G134:R140 G142:R150 G152:R173">
    <cfRule type="cellIs" dxfId="18" priority="3" stopIfTrue="1" operator="between">
      <formula>$E8</formula>
      <formula>$F8</formula>
    </cfRule>
  </conditionalFormatting>
  <conditionalFormatting sqref="G8">
    <cfRule type="cellIs" dxfId="17" priority="4" operator="between">
      <formula>$C$8</formula>
      <formula>$D$8</formula>
    </cfRule>
  </conditionalFormatting>
  <conditionalFormatting sqref="H8:R8">
    <cfRule type="cellIs" dxfId="16" priority="5" operator="between">
      <formula>$C$8</formula>
      <formula>$D$8</formula>
    </cfRule>
  </conditionalFormatting>
  <conditionalFormatting sqref="G9">
    <cfRule type="cellIs" dxfId="15" priority="6" operator="between">
      <formula>$C$8</formula>
      <formula>$D$8</formula>
    </cfRule>
  </conditionalFormatting>
  <conditionalFormatting sqref="H9:R9">
    <cfRule type="cellIs" dxfId="14" priority="7" operator="between">
      <formula>$C$8</formula>
      <formula>$D$8</formula>
    </cfRule>
  </conditionalFormatting>
  <conditionalFormatting sqref="G10:R36">
    <cfRule type="cellIs" dxfId="13" priority="8" operator="between">
      <formula>$C$8</formula>
      <formula>$D$8</formula>
    </cfRule>
  </conditionalFormatting>
  <conditionalFormatting sqref="G37:R37">
    <cfRule type="expression" dxfId="12" priority="9" stopIfTrue="1">
      <formula>LEN(TRIM(G37))=0</formula>
    </cfRule>
  </conditionalFormatting>
  <conditionalFormatting sqref="G37:R37">
    <cfRule type="cellIs" dxfId="11" priority="10" stopIfTrue="1" operator="notBetween">
      <formula>$C37</formula>
      <formula>$D37</formula>
    </cfRule>
  </conditionalFormatting>
  <conditionalFormatting sqref="G37:R37">
    <cfRule type="cellIs" dxfId="10" priority="11" stopIfTrue="1" operator="between">
      <formula>$E37</formula>
      <formula>$F37</formula>
    </cfRule>
  </conditionalFormatting>
  <conditionalFormatting sqref="G37:R37">
    <cfRule type="cellIs" dxfId="9" priority="12" operator="between">
      <formula>$C$8</formula>
      <formula>$D$8</formula>
    </cfRule>
  </conditionalFormatting>
  <conditionalFormatting sqref="G39:R49">
    <cfRule type="cellIs" dxfId="8" priority="13" operator="between">
      <formula>$C$8</formula>
      <formula>$D$8</formula>
    </cfRule>
  </conditionalFormatting>
  <conditionalFormatting sqref="G51:R72">
    <cfRule type="cellIs" dxfId="7" priority="14" operator="between">
      <formula>$C$8</formula>
      <formula>$D$8</formula>
    </cfRule>
  </conditionalFormatting>
  <conditionalFormatting sqref="G74:R90">
    <cfRule type="cellIs" dxfId="6" priority="15" operator="between">
      <formula>$C$8</formula>
      <formula>$D$8</formula>
    </cfRule>
  </conditionalFormatting>
  <conditionalFormatting sqref="G92:R95">
    <cfRule type="cellIs" dxfId="5" priority="16" operator="between">
      <formula>$C$8</formula>
      <formula>$D$8</formula>
    </cfRule>
  </conditionalFormatting>
  <conditionalFormatting sqref="G97:R108">
    <cfRule type="cellIs" dxfId="4" priority="17" operator="between">
      <formula>$C$8</formula>
      <formula>$D$8</formula>
    </cfRule>
  </conditionalFormatting>
  <conditionalFormatting sqref="G110:R120">
    <cfRule type="cellIs" dxfId="3" priority="18" operator="between">
      <formula>$C$8</formula>
      <formula>$D$8</formula>
    </cfRule>
  </conditionalFormatting>
  <conditionalFormatting sqref="G122:R132">
    <cfRule type="cellIs" dxfId="2" priority="19" operator="between">
      <formula>$C$8</formula>
      <formula>$D$8</formula>
    </cfRule>
  </conditionalFormatting>
  <conditionalFormatting sqref="G134:R140">
    <cfRule type="cellIs" dxfId="1" priority="20" operator="between">
      <formula>$C$8</formula>
      <formula>$D$8</formula>
    </cfRule>
  </conditionalFormatting>
  <conditionalFormatting sqref="G152:R173 G142:R150">
    <cfRule type="cellIs" dxfId="0" priority="21" operator="between">
      <formula>$C$8</formula>
      <formula>$D$8</formula>
    </cfRule>
  </conditionalFormatting>
  <printOptions horizontalCentered="1"/>
  <pageMargins left="0.19685039370078741" right="0.19685039370078741" top="0.78740157480314965" bottom="0.78740157480314965" header="0.11811023622047245" footer="0.11811023622047245"/>
  <pageSetup orientation="landscape" horizontalDpi="0" verticalDpi="0" r:id="rId1"/>
  <headerFooter>
    <oddHeader>&amp;L&amp;G</oddHeader>
    <oddFooter>&amp;C&amp;"-,Bold"&amp;9&amp;K742332www.DrRitamarie.com &amp;"-,Regular"&amp;K000000
 © Dr. Ritamarie Loscalzo, MS, DC, CCN, DACBN, Institute of Nutritional Endocrinology (INE)
Page &amp;P of &amp;N</oddFooter>
  </headerFooter>
  <colBreaks count="1" manualBreakCount="1">
    <brk id="6" max="174" man="1"/>
  </colBreaks>
  <drawing r:id="rId2"/>
  <legacyDrawing r:id="rId3"/>
  <legacyDrawingHF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Appointment Tracker</vt:lpstr>
      <vt:lpstr>Symptom Scorecards</vt:lpstr>
      <vt:lpstr>Medications</vt:lpstr>
      <vt:lpstr>Glucose Tracking</vt:lpstr>
      <vt:lpstr>Lab Results - Intl </vt:lpstr>
      <vt:lpstr>Lab Results - U.S.</vt:lpstr>
      <vt:lpstr>'Appointment Tracker'!Print_Area</vt:lpstr>
      <vt:lpstr>'Glucose Tracking'!Print_Area</vt:lpstr>
      <vt:lpstr>'Lab Results - Intl '!Print_Area</vt:lpstr>
      <vt:lpstr>'Lab Results - U.S.'!Print_Area</vt:lpstr>
      <vt:lpstr>Medications!Print_Area</vt:lpstr>
      <vt:lpstr>'Symptom Scorecards'!Print_Area</vt:lpstr>
      <vt:lpstr>'Lab Results - Intl '!Print_Titles</vt:lpstr>
      <vt:lpstr>'Symptom Scorecards'!Print_Titles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Raininggently</dc:creator>
  <cp:lastModifiedBy>Raininggently</cp:lastModifiedBy>
  <cp:lastPrinted>2014-10-03T05:24:38Z</cp:lastPrinted>
  <dcterms:created xsi:type="dcterms:W3CDTF">2014-10-02T21:51:48Z</dcterms:created>
  <dcterms:modified xsi:type="dcterms:W3CDTF">2014-10-29T19:21:50Z</dcterms:modified>
</cp:coreProperties>
</file>