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https://bwcumc.sharepoint.com/sites/tech/Shared Documents/CHURCH CONFERENCE/BWC/2025-2026/Compensation/"/>
    </mc:Choice>
  </mc:AlternateContent>
  <xr:revisionPtr revIDLastSave="0" documentId="8_{4063FBA2-A2D3-4366-B2EE-69370C3DBE35}" xr6:coauthVersionLast="47" xr6:coauthVersionMax="47" xr10:uidLastSave="{00000000-0000-0000-0000-000000000000}"/>
  <workbookProtection workbookAlgorithmName="SHA-512" workbookHashValue="wYiGuzjxzYXGGZAOcJj1V0UTQUggosJf7Lw8R6jM04EXAt/0My12FuQupuQgKboIuJ75sFRMtzIdZG3YCnrj1A==" workbookSaltValue="TD9kWSLM5l7WJYq9vvou9w==" workbookSpinCount="100000" lockStructure="1"/>
  <bookViews>
    <workbookView xWindow="-120" yWindow="-120" windowWidth="29040" windowHeight="15720" tabRatio="730" xr2:uid="{00000000-000D-0000-FFFF-FFFF00000000}"/>
  </bookViews>
  <sheets>
    <sheet name="CalcField-Actual $" sheetId="5" r:id="rId1"/>
    <sheet name="_Options" sheetId="6" r:id="rId2"/>
    <sheet name="_SSC" sheetId="7" state="veryHidden" r:id="rId3"/>
    <sheet name="Lookups" sheetId="8" r:id="rId4"/>
  </sheets>
  <definedNames>
    <definedName name="_Ctrl_1" hidden="1">'CalcField-Actual $'!$C$8</definedName>
    <definedName name="_Ctrl_10" hidden="1">'CalcField-Actual $'!#REF!</definedName>
    <definedName name="_Ctrl_11" hidden="1">'CalcField-Actual $'!$G$9</definedName>
    <definedName name="_Ctrl_12" hidden="1">'CalcField-Actual $'!$C$101</definedName>
    <definedName name="_Ctrl_2" hidden="1">'CalcField-Actual $'!$G$11</definedName>
    <definedName name="_Ctrl_3" hidden="1">'CalcField-Actual $'!$J$51</definedName>
    <definedName name="_Ctrl_4" hidden="1">'CalcField-Actual $'!$C$11</definedName>
    <definedName name="_Ctrl_5" hidden="1">'CalcField-Actual $'!$C$14</definedName>
    <definedName name="_Ctrl_6" hidden="1">'CalcField-Actual $'!$C$23</definedName>
    <definedName name="_Ctrl_7" hidden="1">'CalcField-Actual $'!$C$22</definedName>
    <definedName name="_Ctrl_8" hidden="1">'CalcField-Actual $'!$F$22</definedName>
    <definedName name="_Ctrl_9" hidden="1">'CalcField-Actual $'!$F$23</definedName>
    <definedName name="_inputcolorcell" hidden="1">'CalcField-Actual $'!$C$8</definedName>
    <definedName name="_options1">_Options!$A$1:$A$2</definedName>
    <definedName name="_options10">_Options!$J$1:$J$5</definedName>
    <definedName name="_options11">_Options!$K$1:$K$5</definedName>
    <definedName name="_options12">_Options!$L$1:$L$9</definedName>
    <definedName name="_options13">_Options!$M$1:$M$15</definedName>
    <definedName name="_options14">_Options!$N$1:$N$2</definedName>
    <definedName name="_options15">_Options!$O$1:$O$11</definedName>
    <definedName name="_options16">_Options!$P$1:$P$20</definedName>
    <definedName name="_options17">_Options!$Q$1:$Q$25</definedName>
    <definedName name="_options18">_Options!$R$1:$R$25</definedName>
    <definedName name="_options19">_Options!$S$1:$S$26</definedName>
    <definedName name="_options2">_Options!$B$1:$B$3</definedName>
    <definedName name="_options20">_Options!$T$1:$T$3</definedName>
    <definedName name="_options21">_Options!$U$1:$U$3</definedName>
    <definedName name="_options22">_Options!$V$1:$V$3</definedName>
    <definedName name="_options23">_Options!$W$1:$W$3</definedName>
    <definedName name="_options24">_Options!$X$1:$X$9</definedName>
    <definedName name="_options25">_Options!$Y$1:$Y$9</definedName>
    <definedName name="_options26">_Options!$Z$1:$Z$9</definedName>
    <definedName name="_options27">_Options!$AA$1:$AA$9</definedName>
    <definedName name="_options28">_Options!$AB$1:$AB$9</definedName>
    <definedName name="_options29">_Options!$AC$1:$AC$9</definedName>
    <definedName name="_options3">_Options!$C$1:$C$3</definedName>
    <definedName name="_options30">_Options!$AD$1:$AD$9</definedName>
    <definedName name="_options31">_Options!$AE$1:$AE$9</definedName>
    <definedName name="_options32">_Options!$AF$1:$AF$9</definedName>
    <definedName name="_options33">_Options!$AG$1:$AG$9</definedName>
    <definedName name="_options34">_Options!$AH$1:$AH$9</definedName>
    <definedName name="_options35">_Options!$AI$1:$AI$2</definedName>
    <definedName name="_options36">_Options!$AJ$1:$AJ$2</definedName>
    <definedName name="_options37">_Options!$AK$1:$AK$2</definedName>
    <definedName name="_options38">_Options!$AL$1:$AL$2</definedName>
    <definedName name="_options39">_Options!$AM$1:$AM$2</definedName>
    <definedName name="_options4">_Options!$D$1:$D$9</definedName>
    <definedName name="_options40">_Options!$AN$1:$AN$2</definedName>
    <definedName name="_options41">_Options!$AO$1:$AO$2</definedName>
    <definedName name="_options5">_Options!$E$1:$E$5</definedName>
    <definedName name="_options6">_Options!$F$1:$F$5</definedName>
    <definedName name="_options7">_Options!$G$1:$G$5</definedName>
    <definedName name="_options8">_Options!$H$1:$H$3</definedName>
    <definedName name="_options9">_Options!$I$1:$I$3</definedName>
    <definedName name="Appt_Status">'CalcField-Actual $'!$E$96</definedName>
    <definedName name="Charge_Name">'CalcField-Actual $'!$C$11</definedName>
    <definedName name="Church_ID">'CalcField-Actual $'!$C$14</definedName>
    <definedName name="Church_Name">'CalcField-Actual $'!#REF!</definedName>
    <definedName name="Church_Phone">'CalcField-Actual $'!$G$9</definedName>
    <definedName name="District">'CalcField-Actual $'!$G$11</definedName>
    <definedName name="email">'CalcField-Actual $'!$F$23</definedName>
    <definedName name="Full_Elder__FE">'CalcField-Actual $'!$E$96</definedName>
    <definedName name="Health_Plan">_Options!$AP$1:$AP$26</definedName>
    <definedName name="n?1_1_1\rr?0" hidden="1">'CalcField-Actual $'!$B$2</definedName>
    <definedName name="n?1_110_7\dir?\rq?yes\rq?yes" hidden="1">'CalcField-Actual $'!$G$116</definedName>
    <definedName name="n?1_114_7\dir?\rq?yes\rq?yes" hidden="1">'CalcField-Actual $'!$G$120</definedName>
    <definedName name="n?1_118_7\dir?\rq?yes\rq?yes" hidden="1">'CalcField-Actual $'!$G$124</definedName>
    <definedName name="n?1_12_3\dir?\rq?yes\rq?yes" hidden="1">'CalcField-Actual $'!$G$11</definedName>
    <definedName name="n?1_12_6\rq?yes\rr?0" hidden="1">'CalcField-Actual $'!$C$14</definedName>
    <definedName name="n?1_122_7\dir?\rq?yes\rq?yes" hidden="1">'CalcField-Actual $'!#REF!</definedName>
    <definedName name="n?1_143_7\rq?yes\rr?0" hidden="1">'CalcField-Actual $'!#REF!</definedName>
    <definedName name="n?1_16_3\rq?yes\rr?0" hidden="1">'CalcField-Actual $'!$C$22</definedName>
    <definedName name="n?1_16_6\rq?yes\rr?0" hidden="1">'CalcField-Actual $'!$F$22</definedName>
    <definedName name="n?1_17_3\rq?yes\rr?0" hidden="1">'CalcField-Actual $'!$C$23</definedName>
    <definedName name="n?1_219_7\rr?0" hidden="1">'CalcField-Actual $'!#REF!</definedName>
    <definedName name="n?1_27_13\rr?0" hidden="1">'CalcField-Actual $'!#REF!</definedName>
    <definedName name="n?1_53_7\dir?\rq?yes\rq?yes" hidden="1">'CalcField-Actual $'!$G$60</definedName>
    <definedName name="n?1_7_6\rr?0" hidden="1">'CalcField-Actual $'!$G$8</definedName>
    <definedName name="n?1_8_3\rq?yes\rr?0" hidden="1">'CalcField-Actual $'!$C$8</definedName>
    <definedName name="n?1_8_6\rr?0" hidden="1">'CalcField-Actual $'!$G$9</definedName>
    <definedName name="n?1_87_4\dir?\rq?yes\rq?yes" hidden="1">'CalcField-Actual $'!$E$95</definedName>
    <definedName name="n?1_88_10\rr?0" hidden="1">'CalcField-Actual $'!#REF!</definedName>
    <definedName name="n?1_89_4\dir?\rq?yes\rq?yes" hidden="1">'CalcField-Actual $'!$E$96</definedName>
    <definedName name="n?1_9_3\rr?0" hidden="1">'CalcField-Actual $'!$C$9</definedName>
    <definedName name="n?1_90_4\dir?\rq?yes\rq?yes" hidden="1">'CalcField-Actual $'!$E$97</definedName>
    <definedName name="Pastor_Email">'CalcField-Actual $'!$C$9</definedName>
    <definedName name="Pastor_Name">'CalcField-Actual $'!$C$8</definedName>
    <definedName name="Pastor_Phone">'CalcField-Actual $'!$G$8</definedName>
    <definedName name="Pastors_Full_Name">'CalcField-Actual $'!$C$8</definedName>
    <definedName name="Pastors_Phone">'CalcField-Actual $'!$G$8</definedName>
    <definedName name="Phone">'CalcField-Actual $'!$C$23</definedName>
    <definedName name="Position">'CalcField-Actual $'!$F$22</definedName>
    <definedName name="_xlnm.Print_Area" localSheetId="0">'CalcField-Actual $'!$A$1:$K$177</definedName>
    <definedName name="Submitted_By">'CalcField-Actual $'!$C$22</definedName>
    <definedName name="Submitter_Email">'CalcField-Actual $'!$F$23</definedName>
    <definedName name="Submitter_Phone">'CalcField-Actual $'!$C$23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0" i="5" l="1"/>
  <c r="H80" i="5"/>
  <c r="G80" i="5"/>
  <c r="F80" i="5"/>
  <c r="F119" i="5"/>
  <c r="J138" i="5" l="1"/>
  <c r="J29" i="5"/>
  <c r="B137" i="5" s="1"/>
  <c r="B69" i="5" l="1"/>
  <c r="E30" i="5" l="1"/>
  <c r="F4" i="8"/>
  <c r="G4" i="8"/>
  <c r="H4" i="8"/>
  <c r="F11" i="8"/>
  <c r="G11" i="8"/>
  <c r="H11" i="8"/>
  <c r="E138" i="5"/>
  <c r="F138" i="5"/>
  <c r="G138" i="5"/>
  <c r="B150" i="5"/>
  <c r="B155" i="5"/>
  <c r="C162" i="5"/>
  <c r="D162" i="5"/>
  <c r="E28" i="5"/>
  <c r="B170" i="5" l="1"/>
  <c r="B165" i="5"/>
  <c r="B160" i="5"/>
  <c r="I146" i="5"/>
  <c r="H146" i="5"/>
  <c r="G146" i="5"/>
  <c r="F146" i="5"/>
  <c r="E146" i="5"/>
  <c r="J146" i="5" s="1"/>
  <c r="D172" i="5"/>
  <c r="D167" i="5"/>
  <c r="D157" i="5"/>
  <c r="D152" i="5"/>
  <c r="C172" i="5"/>
  <c r="C167" i="5"/>
  <c r="C157" i="5"/>
  <c r="C152" i="5"/>
  <c r="J69" i="5" l="1"/>
  <c r="D109" i="5"/>
  <c r="E143" i="5"/>
  <c r="F143" i="5"/>
  <c r="A131" i="5"/>
  <c r="E39" i="5"/>
  <c r="E38" i="8" l="1"/>
  <c r="E37" i="8"/>
  <c r="E36" i="8"/>
  <c r="E34" i="8"/>
  <c r="E33" i="8"/>
  <c r="E32" i="8"/>
  <c r="E30" i="8"/>
  <c r="E29" i="8"/>
  <c r="E28" i="8"/>
  <c r="E26" i="8"/>
  <c r="E25" i="8"/>
  <c r="E24" i="8"/>
  <c r="E22" i="8"/>
  <c r="E21" i="8"/>
  <c r="E20" i="8"/>
  <c r="E19" i="8"/>
  <c r="E17" i="8"/>
  <c r="E16" i="8"/>
  <c r="E15" i="8"/>
  <c r="E11" i="8"/>
  <c r="E4" i="8"/>
  <c r="I143" i="5" l="1"/>
  <c r="H143" i="5"/>
  <c r="G143" i="5"/>
  <c r="I138" i="5"/>
  <c r="H138" i="5"/>
  <c r="I136" i="5"/>
  <c r="H136" i="5"/>
  <c r="G136" i="5"/>
  <c r="F136" i="5"/>
  <c r="E136" i="5"/>
  <c r="I134" i="5"/>
  <c r="H134" i="5"/>
  <c r="G134" i="5"/>
  <c r="F134" i="5"/>
  <c r="E134" i="5"/>
  <c r="J88" i="5"/>
  <c r="I87" i="5"/>
  <c r="H87" i="5"/>
  <c r="G87" i="5"/>
  <c r="F87" i="5"/>
  <c r="E87" i="5"/>
  <c r="I78" i="5"/>
  <c r="H78" i="5"/>
  <c r="G78" i="5"/>
  <c r="F78" i="5"/>
  <c r="E78" i="5"/>
  <c r="I77" i="5"/>
  <c r="H77" i="5"/>
  <c r="G77" i="5"/>
  <c r="F77" i="5"/>
  <c r="E77" i="5"/>
  <c r="I76" i="5"/>
  <c r="H76" i="5"/>
  <c r="G76" i="5"/>
  <c r="F76" i="5"/>
  <c r="E76" i="5"/>
  <c r="I75" i="5"/>
  <c r="H75" i="5"/>
  <c r="G75" i="5"/>
  <c r="F75" i="5"/>
  <c r="E75" i="5"/>
  <c r="I74" i="5"/>
  <c r="H74" i="5"/>
  <c r="G74" i="5"/>
  <c r="F74" i="5"/>
  <c r="E74" i="5"/>
  <c r="I73" i="5"/>
  <c r="H73" i="5"/>
  <c r="G73" i="5"/>
  <c r="F73" i="5"/>
  <c r="E73" i="5"/>
  <c r="I72" i="5"/>
  <c r="H72" i="5"/>
  <c r="G72" i="5"/>
  <c r="F72" i="5"/>
  <c r="E72" i="5"/>
  <c r="I71" i="5"/>
  <c r="H71" i="5"/>
  <c r="G71" i="5"/>
  <c r="F71" i="5"/>
  <c r="E71" i="5"/>
  <c r="I70" i="5"/>
  <c r="H70" i="5"/>
  <c r="G70" i="5"/>
  <c r="F70" i="5"/>
  <c r="E70" i="5"/>
  <c r="I69" i="5"/>
  <c r="H69" i="5"/>
  <c r="G69" i="5"/>
  <c r="F69" i="5"/>
  <c r="E69" i="5"/>
  <c r="I68" i="5"/>
  <c r="H68" i="5"/>
  <c r="G68" i="5"/>
  <c r="F68" i="5"/>
  <c r="E68" i="5"/>
  <c r="J62" i="5"/>
  <c r="B59" i="5" s="1"/>
  <c r="D62" i="5"/>
  <c r="I59" i="5"/>
  <c r="H59" i="5"/>
  <c r="G59" i="5"/>
  <c r="F59" i="5"/>
  <c r="E59" i="5"/>
  <c r="I55" i="5"/>
  <c r="H55" i="5"/>
  <c r="G55" i="5"/>
  <c r="F55" i="5"/>
  <c r="E55" i="5"/>
  <c r="J53" i="5"/>
  <c r="J51" i="5"/>
  <c r="B52" i="5" s="1"/>
  <c r="J49" i="5"/>
  <c r="J47" i="5"/>
  <c r="J45" i="5"/>
  <c r="I44" i="5"/>
  <c r="H44" i="5"/>
  <c r="G44" i="5"/>
  <c r="F44" i="5"/>
  <c r="E44" i="5"/>
  <c r="I39" i="5"/>
  <c r="H39" i="5"/>
  <c r="G39" i="5"/>
  <c r="F39" i="5"/>
  <c r="J37" i="5"/>
  <c r="J73" i="5" s="1"/>
  <c r="J35" i="5"/>
  <c r="J72" i="5" s="1"/>
  <c r="J33" i="5"/>
  <c r="J71" i="5" s="1"/>
  <c r="J31" i="5"/>
  <c r="J70" i="5" s="1"/>
  <c r="I28" i="5"/>
  <c r="H28" i="5"/>
  <c r="G28" i="5"/>
  <c r="F28" i="5"/>
  <c r="F96" i="5"/>
  <c r="F97" i="5"/>
  <c r="E80" i="5" l="1"/>
  <c r="J80" i="5"/>
  <c r="J78" i="5"/>
  <c r="B54" i="5"/>
  <c r="E52" i="5"/>
  <c r="J76" i="5"/>
  <c r="B50" i="5"/>
  <c r="J75" i="5"/>
  <c r="B48" i="5"/>
  <c r="J143" i="5"/>
  <c r="D143" i="5" s="1"/>
  <c r="B87" i="5"/>
  <c r="J74" i="5"/>
  <c r="B46" i="5"/>
  <c r="I103" i="5"/>
  <c r="J77" i="5"/>
  <c r="F103" i="5"/>
  <c r="B103" i="5"/>
  <c r="F101" i="5"/>
  <c r="I101" i="5"/>
  <c r="F125" i="5" s="1"/>
  <c r="B101" i="5"/>
  <c r="D101" i="5"/>
  <c r="D138" i="5"/>
  <c r="J55" i="5"/>
  <c r="J52" i="5"/>
  <c r="I79" i="5"/>
  <c r="I137" i="5" s="1"/>
  <c r="I144" i="5" s="1"/>
  <c r="H79" i="5"/>
  <c r="H137" i="5" s="1"/>
  <c r="H144" i="5" s="1"/>
  <c r="G79" i="5"/>
  <c r="F79" i="5"/>
  <c r="E79" i="5"/>
  <c r="J39" i="5"/>
  <c r="D103" i="5"/>
  <c r="F113" i="5" l="1"/>
  <c r="J79" i="5"/>
  <c r="I81" i="5"/>
  <c r="H81" i="5"/>
  <c r="J139" i="5"/>
  <c r="F137" i="5"/>
  <c r="F144" i="5" s="1"/>
  <c r="E81" i="5"/>
  <c r="G81" i="5"/>
  <c r="E137" i="5"/>
  <c r="E144" i="5" s="1"/>
  <c r="G137" i="5"/>
  <c r="G144" i="5" s="1"/>
  <c r="F81" i="5"/>
  <c r="J137" i="5" l="1"/>
  <c r="D137" i="5" s="1"/>
  <c r="J81" i="5"/>
  <c r="F110" i="5" s="1"/>
  <c r="F114" i="5" s="1"/>
  <c r="J140" i="5"/>
  <c r="D139" i="5"/>
  <c r="F120" i="5" l="1"/>
  <c r="J142" i="5" s="1"/>
  <c r="D142" i="5" s="1"/>
  <c r="F115" i="5"/>
  <c r="D140" i="5"/>
  <c r="F116" i="5" l="1"/>
  <c r="J141" i="5"/>
  <c r="D141" i="5" s="1"/>
  <c r="J144" i="5" l="1"/>
  <c r="I145" i="5" s="1"/>
  <c r="H145" i="5" l="1"/>
  <c r="E145" i="5"/>
  <c r="F145" i="5"/>
  <c r="G14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CJackson</author>
  </authors>
  <commentList>
    <comment ref="E95" authorId="0" shapeId="0" xr:uid="{00000000-0006-0000-0000-000001000000}">
      <text>
        <r>
          <rPr>
            <sz val="8"/>
            <color rgb="FFFF0000"/>
            <rFont val="Tahoma"/>
            <family val="2"/>
          </rPr>
          <t xml:space="preserve">Select Conference Relationship from the drop-down list
</t>
        </r>
      </text>
    </comment>
  </commentList>
</comments>
</file>

<file path=xl/sharedStrings.xml><?xml version="1.0" encoding="utf-8"?>
<sst xmlns="http://schemas.openxmlformats.org/spreadsheetml/2006/main" count="1073" uniqueCount="378">
  <si>
    <t>Church</t>
  </si>
  <si>
    <t>Equitable Compensation support</t>
  </si>
  <si>
    <t xml:space="preserve">     - DAC x  2</t>
  </si>
  <si>
    <t>Total</t>
  </si>
  <si>
    <t xml:space="preserve">     - Equitable Compensation Base</t>
  </si>
  <si>
    <t>Denominational Average Compensation (DAC)</t>
  </si>
  <si>
    <t xml:space="preserve">     - Base Compensation (incl Min Housing)</t>
  </si>
  <si>
    <t>Submitted By:</t>
  </si>
  <si>
    <t>Position :</t>
  </si>
  <si>
    <t>Charge Name :</t>
  </si>
  <si>
    <t>CPP</t>
  </si>
  <si>
    <t>UMPIP</t>
  </si>
  <si>
    <t>Provisional Elder (PE)</t>
  </si>
  <si>
    <t>Associate Member (AM)</t>
  </si>
  <si>
    <t>Full Elder (FE)</t>
  </si>
  <si>
    <t>HealthFlex</t>
  </si>
  <si>
    <t>HealthFlex Note</t>
  </si>
  <si>
    <t>Required</t>
  </si>
  <si>
    <t>Optional</t>
  </si>
  <si>
    <t>Not Eligible</t>
  </si>
  <si>
    <t>Status</t>
  </si>
  <si>
    <t>HealthFlex
Threshold</t>
  </si>
  <si>
    <t>Appointment Levels</t>
  </si>
  <si>
    <t>Fulltime</t>
  </si>
  <si>
    <t>3/4 Time</t>
  </si>
  <si>
    <t>1/2 Time</t>
  </si>
  <si>
    <t>1/4 Time</t>
  </si>
  <si>
    <t>Pastor's Conference Relationship :</t>
  </si>
  <si>
    <t>FORM SUBMITTER</t>
  </si>
  <si>
    <t>PENSION ELIGIBILITY</t>
  </si>
  <si>
    <t>MEDICAL ELIGIBILITY</t>
  </si>
  <si>
    <t>Total Cash Compensation</t>
  </si>
  <si>
    <t>Annual Rate</t>
  </si>
  <si>
    <t xml:space="preserve">     - Plan Comp x 3%</t>
  </si>
  <si>
    <t>Pastor / Participant</t>
  </si>
  <si>
    <t>CPP Threshold</t>
  </si>
  <si>
    <t>Code</t>
  </si>
  <si>
    <t>A</t>
  </si>
  <si>
    <t>B</t>
  </si>
  <si>
    <t>Percentage</t>
  </si>
  <si>
    <t>Appointment Status / Code:</t>
  </si>
  <si>
    <t>Worksheet 1:NON HOUSING COMPENSATION PAID DIRECTLY TO THE PASTOR FOR THE UPCOMING YEAR</t>
  </si>
  <si>
    <t>Enter the pastor's cash salary to be paid for the upcoming year.</t>
  </si>
  <si>
    <t>There is no need to designate the categories of how the reimbursements are used. Using one figure gives the pastor and congregation some flexibility in how the money is used, especially in years when one category might have higher demands than another. The total is not to be exceeded without additional approval by the Church Council, and if there is money left at the end of the year, it is not to be paid to the pastor.</t>
  </si>
  <si>
    <t>Cash Salary</t>
  </si>
  <si>
    <t>Self-Employment Tax Payments</t>
  </si>
  <si>
    <t>Other Cash Compensation</t>
  </si>
  <si>
    <t>After tax UMPIP</t>
  </si>
  <si>
    <t>Pre-Tax UMPIP</t>
  </si>
  <si>
    <t>Flexible Spending Account Contribution</t>
  </si>
  <si>
    <t>Health Insurance Premiums</t>
  </si>
  <si>
    <t>Y</t>
  </si>
  <si>
    <t>N</t>
  </si>
  <si>
    <t>Total Plan Compensation</t>
  </si>
  <si>
    <t>Pastor:</t>
  </si>
  <si>
    <t>[SELECT]</t>
  </si>
  <si>
    <t>Worksheet 5: BENEFITS ELIGIBILITY</t>
  </si>
  <si>
    <t>Total Expected Expense Reimbursement</t>
  </si>
  <si>
    <t/>
  </si>
  <si>
    <t>District 1</t>
  </si>
  <si>
    <t>District 2</t>
  </si>
  <si>
    <t>District 3</t>
  </si>
  <si>
    <t>District 4</t>
  </si>
  <si>
    <t>District 5</t>
  </si>
  <si>
    <t>District 6</t>
  </si>
  <si>
    <t>[Select Region from List]</t>
  </si>
  <si>
    <t>Annapolis Region</t>
  </si>
  <si>
    <t>Baltimore Region</t>
  </si>
  <si>
    <t>Washington Region</t>
  </si>
  <si>
    <t>Cumberland-Hagerswtown</t>
  </si>
  <si>
    <t>Cumberland-Hagerstown</t>
  </si>
  <si>
    <t>Email :</t>
  </si>
  <si>
    <t>Church Phone :</t>
  </si>
  <si>
    <t>[Select]</t>
  </si>
  <si>
    <t>Other Support</t>
  </si>
  <si>
    <t>Other Insurance Premiums</t>
  </si>
  <si>
    <t>HealthFlex (Conference Health Insurance) Premiums:</t>
  </si>
  <si>
    <t>Western Region</t>
  </si>
  <si>
    <t xml:space="preserve">     - Recommended Min. Housing Compensation</t>
  </si>
  <si>
    <t>Annapolis Southern Region</t>
  </si>
  <si>
    <t>C</t>
  </si>
  <si>
    <t>HealthFlex - Medical Insurance</t>
  </si>
  <si>
    <t>Example: johndoe@example.com</t>
  </si>
  <si>
    <t>Pastor Name :</t>
  </si>
  <si>
    <t>Pastor Email :</t>
  </si>
  <si>
    <t>Pastor Phone :</t>
  </si>
  <si>
    <t>[Select District from List]</t>
  </si>
  <si>
    <t>Worksheet 3: HOUSING COMPENSATION</t>
  </si>
  <si>
    <t>Total Expected Accountable Reimbursement:</t>
  </si>
  <si>
    <t>TOTAL - Non-Housing Compensation  (Lines 1-5)</t>
  </si>
  <si>
    <t>14</t>
  </si>
  <si>
    <t>Housing Compensation**</t>
  </si>
  <si>
    <t>13</t>
  </si>
  <si>
    <t>15</t>
  </si>
  <si>
    <t>16</t>
  </si>
  <si>
    <t>Total $</t>
  </si>
  <si>
    <t>17</t>
  </si>
  <si>
    <t>18</t>
  </si>
  <si>
    <t>19</t>
  </si>
  <si>
    <t>20</t>
  </si>
  <si>
    <t>21</t>
  </si>
  <si>
    <t>22</t>
  </si>
  <si>
    <t>23</t>
  </si>
  <si>
    <t>24</t>
  </si>
  <si>
    <t>25</t>
  </si>
  <si>
    <t>26</t>
  </si>
  <si>
    <t>27</t>
  </si>
  <si>
    <t>28</t>
  </si>
  <si>
    <t>Worksheet 1-3 Summary: TOTAL PLAN COMPENSATION</t>
  </si>
  <si>
    <t xml:space="preserve">Enter ONLY if the church contributes towards the pastor’s self-employment tax in ADDITION TO the base salary. </t>
  </si>
  <si>
    <t>REFERENCE DATA (NOT SHOWN TO USER) - HIDE DATA BEFORE PUBLISHING FORM</t>
  </si>
  <si>
    <t>District:</t>
  </si>
  <si>
    <t>35a</t>
  </si>
  <si>
    <t>1%</t>
  </si>
  <si>
    <t>2%</t>
  </si>
  <si>
    <t>3%</t>
  </si>
  <si>
    <t>4%</t>
  </si>
  <si>
    <t>5%</t>
  </si>
  <si>
    <t>6%</t>
  </si>
  <si>
    <t>7%</t>
  </si>
  <si>
    <t>8%</t>
  </si>
  <si>
    <t>9%</t>
  </si>
  <si>
    <t>10%</t>
  </si>
  <si>
    <t>11%</t>
  </si>
  <si>
    <t>12%</t>
  </si>
  <si>
    <t>13%</t>
  </si>
  <si>
    <t>14%</t>
  </si>
  <si>
    <t>15%</t>
  </si>
  <si>
    <t>16%</t>
  </si>
  <si>
    <t>17%</t>
  </si>
  <si>
    <t>18%</t>
  </si>
  <si>
    <t>19%</t>
  </si>
  <si>
    <t>20%</t>
  </si>
  <si>
    <t>21%</t>
  </si>
  <si>
    <t>22%</t>
  </si>
  <si>
    <t>23%</t>
  </si>
  <si>
    <t>24%</t>
  </si>
  <si>
    <t>25%</t>
  </si>
  <si>
    <t>0%</t>
  </si>
  <si>
    <t>Participating? (Y or N)</t>
  </si>
  <si>
    <t>Will pastor be living in a church parsonage (Y or N)?</t>
  </si>
  <si>
    <t>Other Compensation:</t>
  </si>
  <si>
    <t>UMPIP Notes</t>
  </si>
  <si>
    <t>Healthflex Notes</t>
  </si>
  <si>
    <t>32N</t>
  </si>
  <si>
    <t>Full Elder (FE)-1</t>
  </si>
  <si>
    <t>Full Elder (FE)-2</t>
  </si>
  <si>
    <t>Full Elder (FE)-3</t>
  </si>
  <si>
    <t>Full Elder (FE)-4</t>
  </si>
  <si>
    <t>Provisional Elder (PE)-1</t>
  </si>
  <si>
    <t>Provisional Elder (PE)-2</t>
  </si>
  <si>
    <t>Provisional Elder (PE)-3</t>
  </si>
  <si>
    <t>Provisional Elder (PE)-4</t>
  </si>
  <si>
    <t>N/A</t>
  </si>
  <si>
    <t>Full Deacon (FD)</t>
  </si>
  <si>
    <t>Associate Member (AM)-1</t>
  </si>
  <si>
    <t>Associate Member (AM)-2</t>
  </si>
  <si>
    <t>Associate Member (AM)-3</t>
  </si>
  <si>
    <t>Associate Member (AM)-4</t>
  </si>
  <si>
    <t>Full Deacon (FD)-1</t>
  </si>
  <si>
    <t>Full Deacon (FD)-2</t>
  </si>
  <si>
    <t>Full Deacon (FD)-3</t>
  </si>
  <si>
    <t>Full Deacon (FD)-4</t>
  </si>
  <si>
    <t>May Participate by Signing Sub-Adoption Agreement</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</si>
  <si>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dschoeller\\Documents\\SpreadsheetConverter"},"AdvancedSettingsModels":[],"Dropbox":{"AccessToken":"","AccessSecret":""},"SpreadsheetServer":{"Username":"","Password":"","ServerUrl":""},"ConfigureSubmitDefault":{"Email":"dschoeller@bwcumc.org"}}</t>
  </si>
  <si>
    <t>OPTIONAL
Waiver form must 
be completed</t>
  </si>
  <si>
    <t>Lay Hires can 
participate as a 
lay employee 
if hired fulltime 
or ¾ time.</t>
  </si>
  <si>
    <t>_Ctrl_1</t>
  </si>
  <si>
    <t>{"WidgetClassification":0,"State":1,"IsRequired":true,"IsMultiline":false,"IsHidden":false,"Placeholder":"","InputType":0,"Rows":3,"IsMergeJustify":false,"CellName":"_Ctrl_1","CellAddress":"='CalcField-Actual $'!$C$8","WidgetName":4,"HiddenRow":1,"SheetCodeName":null,"ControlId":null}</t>
  </si>
  <si>
    <t>_Ctrl_2</t>
  </si>
  <si>
    <t>{"WidgetClassification":0,"State":1,"IsRequired":true,"DDLDefaultRequiredText":"Please Select","ListItem":"[Select District from List]\r\nAnnapolis Dist.\r\nBaltimore Metropolitan Dist.\r\nBaltimore Suburban Dist.\r\nCentral MD Dist.\r\nCumberland-Hagerstown Dist.\r\nFrederick Dist.\r\nGreater Washington Dist.\r\nWashington East Dist.","VlookupRange":"","ShowListLabel":true,"ShowDt":true,"CellName":"_Ctrl_2","CellAddress":"='CalcField-Actual $'!$C$12","WidgetName":3,"HiddenRow":2,"SheetCodeName":null,"ControlId":null}</t>
  </si>
  <si>
    <t>{"ButtonStyle":0,"Name":"2015 Clergy Compensation - Single Point Charg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1,"Toolbar":{"Position":3,"IsSubmit":true,"IsPrint":true,"IsPrintAll":false,"IsReset":true,"IsUpdate":true},"AspnetConfig":{"BrowseUrl":"http://localhost/ssc","FileExtension":0},"NodejsConfig":{"LocalPort":3000},"ConfigureSubmit":{"IsShowCaptcha":true,"IsUseSscWebServer":true,"ReceiverCode":"dschoeller@bwcumc.org","IsFreeService":false,"IsAdvanceService":true,"IsDemonstrationService":false,"AfterSuccessfulSubmit":"","AfterFailSubmit":"","AfterCancelWizard":"","IsUseOwnWebServer":false,"OwnWebServerURL":"","OwnWebServerTarget":"","SubmitTarget":0},"Flavor":0,"Edition":3,"IgnoreBgInputCell":false}</t>
  </si>
  <si>
    <t>_Ctrl_3</t>
  </si>
  <si>
    <t>IMPORTANT INSTRUCTIONS - PLEASE READ BELOW !!</t>
  </si>
  <si>
    <t>{"WidgetClassification":0,"State":1,"IsRequired":false,"IsMultiline":false,"IsHidden":false,"Placeholder":"","InputType":0,"Rows":3,"IsMergeJustify":false,"CellName":"_Ctrl_3","CellAddress":"='CalcField-Actual $'!$G$45","WidgetName":4,"HiddenRow":3,"SheetCodeName":null,"ControlId":null}</t>
  </si>
  <si>
    <t>_Ctrl_4</t>
  </si>
  <si>
    <t>{"WidgetClassification":0,"State":1,"IsRequired":false,"IsMultiline":false,"IsHidden":false,"Placeholder":"","InputType":0,"Rows":3,"IsMergeJustify":false,"CellName":"_Ctrl_4","CellAddress":"='CalcField-Actual $'!$C$11","WidgetName":4,"HiddenRow":4,"SheetCodeName":null,"ControlId":null}</t>
  </si>
  <si>
    <t>_Ctrl_5</t>
  </si>
  <si>
    <t>{"WidgetClassification":0,"State":1,"IsRequired":true,"IsMultiline":false,"IsHidden":false,"Placeholder":"","InputType":0,"Rows":3,"IsMergeJustify":false,"CellName":"_Ctrl_5","CellAddress":"='CalcField-Actual $'!$F$12","WidgetName":4,"HiddenRow":5,"SheetCodeName":null,"ControlId":null}</t>
  </si>
  <si>
    <t>_Ctrl_6</t>
  </si>
  <si>
    <t>{"WidgetClassification":0,"State":1,"IsRequired":true,"IsMultiline":false,"IsHidden":false,"Placeholder":"","InputType":0,"Rows":3,"IsMergeJustify":false,"CellName":"_Ctrl_6","CellAddress":"='CalcField-Actual $'!$C$17","WidgetName":4,"HiddenRow":6,"SheetCodeName":null,"ControlId":null}</t>
  </si>
  <si>
    <t>_Ctrl_7</t>
  </si>
  <si>
    <t>{"WidgetClassification":0,"State":1,"IsRequired":true,"IsMultiline":false,"IsHidden":false,"Placeholder":"","InputType":0,"Rows":3,"IsMergeJustify":false,"CellName":"_Ctrl_7","CellAddress":"='CalcField-Actual $'!$C$16","WidgetName":4,"HiddenRow":7,"SheetCodeName":null,"ControlId":null}</t>
  </si>
  <si>
    <t>_Ctrl_8</t>
  </si>
  <si>
    <t>{"WidgetClassification":0,"State":1,"IsRequired":false,"IsMultiline":false,"IsHidden":false,"Placeholder":"","InputType":0,"Rows":3,"IsMergeJustify":false,"CellName":"_Ctrl_8","CellAddress":"='CalcField-Actual $'!$F$16","WidgetName":4,"HiddenRow":8,"SheetCodeName":null,"ControlId":null}</t>
  </si>
  <si>
    <t>_Ctrl_9</t>
  </si>
  <si>
    <t>{"WidgetClassification":0,"State":1,"IsRequired":true,"IsMultiline":false,"IsHidden":false,"Placeholder":"","InputType":0,"Rows":3,"IsMergeJustify":false,"CellName":"_Ctrl_9","CellAddress":"='CalcField-Actual $'!$F$17","WidgetName":4,"HiddenRow":9,"SheetCodeName":null,"ControlId":null}</t>
  </si>
  <si>
    <t>_Ctrl_10</t>
  </si>
  <si>
    <t>{"WidgetClassification":0,"State":1,"IsRequired":true,"IsMultiline":false,"IsHidden":false,"Placeholder":"","InputType":0,"Rows":3,"IsMergeJustify":false,"CellName":"_Ctrl_10","CellAddress":"='CalcField-Actual $'!$F$11","WidgetName":4,"HiddenRow":10,"SheetCodeName":null,"ControlId":null}</t>
  </si>
  <si>
    <t>_Ctrl_11</t>
  </si>
  <si>
    <t>{"WidgetClassification":0,"State":1,"IsRequired":true,"IsMultiline":false,"IsHidden":false,"Placeholder":"","InputType":0,"Rows":3,"IsMergeJustify":false,"CellName":"_Ctrl_11","CellAddress":"='CalcField-Actual $'!$F$9","WidgetName":4,"HiddenRow":11,"SheetCodeName":null,"ControlId":null}</t>
  </si>
  <si>
    <t>_Ctrl_12</t>
  </si>
  <si>
    <t>{"WidgetClassification":3,"State":1,"IsHidden":false,"CellName":"_Ctrl_12","CellAddress":"='CalcField-Actual $'!$C$95","WidgetName":20,"HiddenRow":12,"SheetCodeName":null,"ControlId":null}</t>
  </si>
  <si>
    <t>Compensation 
Categories</t>
  </si>
  <si>
    <t>{"IsHide":false,"SheetId":0,"Name":"CalcField-Actual $","HiddenRow":0,"VisibleRange":"","SheetTheme":{"TabColor":"","BodyColor":"","BodyImage":""}}</t>
  </si>
  <si>
    <t>{"IsHide":true,"SheetId":0,"Name":"_Options","HiddenRow":0,"VisibleRange":"","SheetTheme":{"TabColor":"","BodyColor":"","BodyImage":""}}</t>
  </si>
  <si>
    <t>{"IsHide":true,"SheetId":0,"Name":"Sheet1","HiddenRow":0,"VisibleRange":"","SheetTheme":{"TabColor":"","BodyColor":"","BodyImage":""}}</t>
  </si>
  <si>
    <t>Compensation Type</t>
  </si>
  <si>
    <t>Housing Allowance ($0 for parsonage)</t>
  </si>
  <si>
    <t>Sum of All Church
Contributions Equals Total?</t>
  </si>
  <si>
    <t>CPP - Comprehensive Protection Plan*</t>
  </si>
  <si>
    <t>HealthFlex Premium (Church Portion)*</t>
  </si>
  <si>
    <t>4-Digit BWC ID#</t>
  </si>
  <si>
    <t>Full Church Name</t>
  </si>
  <si>
    <t>S1</t>
  </si>
  <si>
    <t>S3</t>
  </si>
  <si>
    <t>S5</t>
  </si>
  <si>
    <t>S6</t>
  </si>
  <si>
    <t>S7</t>
  </si>
  <si>
    <t>S8</t>
  </si>
  <si>
    <t>S9</t>
  </si>
  <si>
    <t>S10</t>
  </si>
  <si>
    <t>Parsonage Provided</t>
  </si>
  <si>
    <t>Lines 47-50 (only): Adjust each church's portion of total premium until "YES" is displayed next to each row.</t>
  </si>
  <si>
    <t>Data Entry Areas Are Outlined Like This</t>
  </si>
  <si>
    <t>D</t>
  </si>
  <si>
    <t>E</t>
  </si>
  <si>
    <t>F</t>
  </si>
  <si>
    <t>G</t>
  </si>
  <si>
    <t>H</t>
  </si>
  <si>
    <t>I</t>
  </si>
  <si>
    <t>PASTOR &amp; CHURCH INFORMATION</t>
  </si>
  <si>
    <t>Church 2 ID # :</t>
  </si>
  <si>
    <t>Church 3 ID # :</t>
  </si>
  <si>
    <t>Church 4 ID # :</t>
  </si>
  <si>
    <t>Church 2 :</t>
  </si>
  <si>
    <t>Church 3 :</t>
  </si>
  <si>
    <t>Church 4 :</t>
  </si>
  <si>
    <t>*Church 1 ID # :</t>
  </si>
  <si>
    <t>*Church 1 :</t>
  </si>
  <si>
    <t>Short Name**</t>
  </si>
  <si>
    <t>Opt1-Clergy</t>
  </si>
  <si>
    <t>Opt1-Clergy + 1</t>
  </si>
  <si>
    <t>Opt1-Clergy &amp; Family</t>
  </si>
  <si>
    <t>Opt2-Clergy</t>
  </si>
  <si>
    <t>Opt2-Clergy &amp; Child</t>
  </si>
  <si>
    <t>Opt2-Clergy &amp; Spouse</t>
  </si>
  <si>
    <t>Oct2-Clergy &amp; ChildREN</t>
  </si>
  <si>
    <t>Opt2-Clergy &amp; Family</t>
  </si>
  <si>
    <t>Opt3-Clergy</t>
  </si>
  <si>
    <t>Opt3-Clergy + 1</t>
  </si>
  <si>
    <t>Opt3-Clergy &amp; Family</t>
  </si>
  <si>
    <t>Opt4-Clergy</t>
  </si>
  <si>
    <t>Opt4-Clergy + 1</t>
  </si>
  <si>
    <t>Opt4-Clergy &amp; Family</t>
  </si>
  <si>
    <t>Opt5-Clergy</t>
  </si>
  <si>
    <t>Opt5-Clergy + 1</t>
  </si>
  <si>
    <t>Opt5-Clergy &amp; Family</t>
  </si>
  <si>
    <t>Opt6-Clergy</t>
  </si>
  <si>
    <t>Opt6-Clergy + 1</t>
  </si>
  <si>
    <t>Opt6-Clergy &amp; Family</t>
  </si>
  <si>
    <t>Church 5 ID # :</t>
  </si>
  <si>
    <t>Church 5 :</t>
  </si>
  <si>
    <t>S11</t>
  </si>
  <si>
    <t>S12</t>
  </si>
  <si>
    <t>Opt2-Clergy + 1</t>
  </si>
  <si>
    <t>Provisional Deacon (PD)</t>
  </si>
  <si>
    <r>
      <t xml:space="preserve">Member of Other </t>
    </r>
    <r>
      <rPr>
        <b/>
        <sz val="10"/>
        <rFont val="Arial"/>
        <family val="2"/>
      </rPr>
      <t>Non-Methodist</t>
    </r>
    <r>
      <rPr>
        <sz val="10"/>
        <rFont val="Arial"/>
        <family val="2"/>
      </rPr>
      <t xml:space="preserve"> Denomination (OD)</t>
    </r>
  </si>
  <si>
    <t>CPP / UMLifeOptions Note</t>
  </si>
  <si>
    <t>UMLifeOptions
3% of Plan Comp.</t>
  </si>
  <si>
    <t>Less than 
3/4 time 
not eligible</t>
  </si>
  <si>
    <t>Less than 100%
NOT Eligible 
for CPP/UMLifeOptions</t>
  </si>
  <si>
    <t>Provisional Deacon (PD)-1</t>
  </si>
  <si>
    <t>Provisional Deacon (PD)-2</t>
  </si>
  <si>
    <t>Provisional Deacon (PD)-3</t>
  </si>
  <si>
    <t>Provisional Deacon (PD)-4</t>
  </si>
  <si>
    <t>Member of Other Non-Methodist Denomination (OD)-1</t>
  </si>
  <si>
    <t>Member of Other Non-Methodist Denomination (OD)-2</t>
  </si>
  <si>
    <t>Member of Other Non-Methodist Denomination (OD)-3</t>
  </si>
  <si>
    <t>Member of Other Non-Methodist Denomination (OD)-4</t>
  </si>
  <si>
    <t>Retired Clergy not 
Eligible for CPP/UMLifeOptions</t>
  </si>
  <si>
    <t>Retired Clergy not Eligible for UMPIP</t>
  </si>
  <si>
    <t>Retired Clergy can 
participate as a 
lay employee 
if hired fulltime 
or ¾ time.</t>
  </si>
  <si>
    <t>Lay Hires not
Eligible for CPP/UMLifeOptions</t>
  </si>
  <si>
    <t>Lay Hires not Eligible for UMPIP</t>
  </si>
  <si>
    <t>**Opt2-Clergy &amp; Child/Children **pre 2017</t>
  </si>
  <si>
    <r>
      <t>* Church 1 is the "</t>
    </r>
    <r>
      <rPr>
        <u/>
        <sz val="9"/>
        <rFont val="Arial Narrow"/>
        <family val="2"/>
      </rPr>
      <t>Lead Billing Church"</t>
    </r>
    <r>
      <rPr>
        <sz val="9"/>
        <rFont val="Arial Narrow"/>
        <family val="2"/>
      </rPr>
      <t>, which receives bills from (and remits payment to) the BWC on behalf of all churches in the charge.</t>
    </r>
  </si>
  <si>
    <r>
      <t xml:space="preserve">Enter only if the church pays </t>
    </r>
    <r>
      <rPr>
        <u/>
        <sz val="10"/>
        <rFont val="Arial Narrow"/>
        <family val="2"/>
      </rPr>
      <t>additional</t>
    </r>
    <r>
      <rPr>
        <sz val="10"/>
        <rFont val="Arial Narrow"/>
        <family val="2"/>
      </rPr>
      <t xml:space="preserve">  compensation, such as bonuses or gifts?</t>
    </r>
  </si>
  <si>
    <r>
      <t xml:space="preserve">Include </t>
    </r>
    <r>
      <rPr>
        <u/>
        <sz val="10"/>
        <rFont val="Arial Narrow"/>
        <family val="2"/>
      </rPr>
      <t>only</t>
    </r>
    <r>
      <rPr>
        <sz val="10"/>
        <rFont val="Arial Narrow"/>
        <family val="2"/>
      </rPr>
      <t xml:space="preserve"> if the church has an approval letter from the Unified Funding Task Force</t>
    </r>
  </si>
  <si>
    <r>
      <t xml:space="preserve">Other support received from Conference or Region (do </t>
    </r>
    <r>
      <rPr>
        <u/>
        <sz val="10"/>
        <rFont val="Arial Narrow"/>
        <family val="2"/>
      </rPr>
      <t>NOT</t>
    </r>
    <r>
      <rPr>
        <sz val="10"/>
        <rFont val="Arial Narrow"/>
        <family val="2"/>
      </rPr>
      <t xml:space="preserve"> include equitable compensation in this amount). Do NOT include amounts paid for pension or medical benefits.</t>
    </r>
  </si>
  <si>
    <r>
      <t xml:space="preserve">Worksheet 2: OTHER COMPENSATION ITEMS PAID BY THE </t>
    </r>
    <r>
      <rPr>
        <b/>
        <u/>
        <sz val="12"/>
        <color indexed="9"/>
        <rFont val="Arial Narrow"/>
        <family val="2"/>
      </rPr>
      <t>CHURCH</t>
    </r>
    <r>
      <rPr>
        <b/>
        <sz val="12"/>
        <color indexed="9"/>
        <rFont val="Arial Narrow"/>
        <family val="2"/>
      </rPr>
      <t xml:space="preserve"> </t>
    </r>
    <r>
      <rPr>
        <b/>
        <u/>
        <sz val="12"/>
        <color indexed="9"/>
        <rFont val="Arial Narrow"/>
        <family val="2"/>
      </rPr>
      <t>ON BEHALF OF</t>
    </r>
    <r>
      <rPr>
        <b/>
        <sz val="12"/>
        <color indexed="9"/>
        <rFont val="Arial Narrow"/>
        <family val="2"/>
      </rPr>
      <t xml:space="preserve"> THE PASTOR</t>
    </r>
  </si>
  <si>
    <r>
      <t xml:space="preserve">Worksheet 4:  </t>
    </r>
    <r>
      <rPr>
        <b/>
        <u/>
        <sz val="12"/>
        <color indexed="9"/>
        <rFont val="Arial Narrow"/>
        <family val="2"/>
      </rPr>
      <t>ACCOUNTABLE</t>
    </r>
    <r>
      <rPr>
        <b/>
        <sz val="12"/>
        <color indexed="9"/>
        <rFont val="Arial Narrow"/>
        <family val="2"/>
      </rPr>
      <t xml:space="preserve"> REIMBURSEMENT AMOUNT FOR UPCOMING YEAR</t>
    </r>
  </si>
  <si>
    <t>CONFERENCE SIGNATURES (Complete AT Your Church Conference)</t>
  </si>
  <si>
    <t>CPP - Comprehensive Protection Plan / UMLO - UMLifeOptions</t>
  </si>
  <si>
    <t>TOTAL CPP  / UMLifeOptions</t>
  </si>
  <si>
    <r>
      <rPr>
        <b/>
        <sz val="11"/>
        <rFont val="Arial Narrow"/>
        <family val="2"/>
      </rPr>
      <t>Line # 1, 3, 4 and 5</t>
    </r>
    <r>
      <rPr>
        <sz val="11"/>
        <rFont val="Arial Narrow"/>
        <family val="2"/>
      </rPr>
      <t xml:space="preserve"> - these items are always part of the salary (base compensation). 
</t>
    </r>
    <r>
      <rPr>
        <b/>
        <sz val="11"/>
        <rFont val="Arial Narrow"/>
        <family val="2"/>
      </rPr>
      <t>Item #2</t>
    </r>
    <r>
      <rPr>
        <sz val="11"/>
        <rFont val="Arial Narrow"/>
        <family val="2"/>
      </rPr>
      <t xml:space="preserve"> - Do NOT report the amount the pastor sends to the IRS. However, if the CHURCH </t>
    </r>
    <r>
      <rPr>
        <u/>
        <sz val="11"/>
        <rFont val="Arial Narrow"/>
        <family val="2"/>
      </rPr>
      <t>reimburses</t>
    </r>
    <r>
      <rPr>
        <sz val="11"/>
        <rFont val="Arial Narrow"/>
        <family val="2"/>
      </rPr>
      <t xml:space="preserve"> the pastor for some/all  of his/her Self-Employment Tax, this amount must be reported on Line 2, as it is considered additional compensation. Note: Churches should NOT withhold Self-Employment Taxes from clergy compensation. 
The amount on Line #1 should NOT include any of the amounts listed on Lines #2-5.</t>
    </r>
  </si>
  <si>
    <t>Housing Allowance:</t>
  </si>
  <si>
    <t>Flexible Spending Account Contribution - Optional:</t>
  </si>
  <si>
    <t>Cash Salary:</t>
  </si>
  <si>
    <t>Self-Employment Tax Payments:</t>
  </si>
  <si>
    <t>Other Support:</t>
  </si>
  <si>
    <t>Other Insurance Premiums (Medical, Disability etc…):</t>
  </si>
  <si>
    <t>** For each church, you must enter a "short name"(&lt;10 characters)
Example: For "Wesley Circuit Rider UMC", enter "Wesley"</t>
  </si>
  <si>
    <t>Phone:</t>
  </si>
  <si>
    <t>Equitable Compensation Support:</t>
  </si>
  <si>
    <r>
      <t xml:space="preserve">Enter the amount the pastor will receive as housing allowance for the upcoming year.  </t>
    </r>
    <r>
      <rPr>
        <b/>
        <sz val="10"/>
        <rFont val="Arial Narrow"/>
        <family val="2"/>
      </rPr>
      <t>Leave these fields blank if you indicated "Y" in any space above.</t>
    </r>
  </si>
  <si>
    <t xml:space="preserve">If a parsonage is provided, please select "Y" under the church name that manages the parsonage in which the pastor will be living. </t>
  </si>
  <si>
    <r>
      <t xml:space="preserve">The numbers in the following chart summarize what you have entered in previous sections of this report. 
</t>
    </r>
    <r>
      <rPr>
        <b/>
        <sz val="12"/>
        <rFont val="Arial Narrow"/>
        <family val="2"/>
      </rPr>
      <t>Total Plan Compensation</t>
    </r>
    <r>
      <rPr>
        <sz val="12"/>
        <rFont val="Arial Narrow"/>
        <family val="2"/>
      </rPr>
      <t xml:space="preserve"> is used for the purpose of calculating pension and self-employment tax.</t>
    </r>
  </si>
  <si>
    <t>Worksheet 6: BENEFIT RATES AND PARTICIPATION (Answer ALL questions on Worksheet 5 before proceeding)</t>
  </si>
  <si>
    <t xml:space="preserve">Based on compensation and benefits (amounts and participation) entered in the areas above, 
each church's total financial obligation to the pastor is shown below.  </t>
  </si>
  <si>
    <t xml:space="preserve">DATE SIGNED BY SIGNATORIES BELOW: </t>
  </si>
  <si>
    <t xml:space="preserve">Percentage of Total Obligation: </t>
  </si>
  <si>
    <t>TOTAL - Charge's Financial Obligation for Pastor</t>
  </si>
  <si>
    <r>
      <t xml:space="preserve">** Please bring </t>
    </r>
    <r>
      <rPr>
        <b/>
        <u/>
        <sz val="12"/>
        <color rgb="FFFF0000"/>
        <rFont val="Arial Narrow"/>
        <family val="2"/>
      </rPr>
      <t>ALL</t>
    </r>
    <r>
      <rPr>
        <b/>
        <sz val="12"/>
        <color rgb="FFFF0000"/>
        <rFont val="Arial Narrow"/>
        <family val="2"/>
      </rPr>
      <t xml:space="preserve"> pages of this report to your Church Conference. **</t>
    </r>
  </si>
  <si>
    <t>TOTAL - Other Compensation Items (Lines 7-11)</t>
  </si>
  <si>
    <t>Answer BOTH Questions Above (29-30) to Determine Benefit Eligibility</t>
  </si>
  <si>
    <t>Name and Email&gt;&gt;</t>
  </si>
  <si>
    <t>EQUITABLE COMPENSATION (IF APPLICABLE):</t>
  </si>
  <si>
    <t>Lay Hire (SY)</t>
  </si>
  <si>
    <t>Lay Hire (SY)-1</t>
  </si>
  <si>
    <t>Lay Hire (SY)-2</t>
  </si>
  <si>
    <t>Lay Hire (SY)-3</t>
  </si>
  <si>
    <t>Lay Hire SY)-4</t>
  </si>
  <si>
    <t>Note 1: Line 25 of THIS report should be included on line 53 or 54 of your Statistical Report (AC Stats)</t>
  </si>
  <si>
    <t>Treasurer / Fin. Chair:</t>
  </si>
  <si>
    <t>SPRC Chair:</t>
  </si>
  <si>
    <t>Pension and Comp. Reference Amounts</t>
  </si>
  <si>
    <t>HealthFlex MonthlyPremiums (Active Clergy) BWC Default Plan</t>
  </si>
  <si>
    <t>The church’s mandatory portion for all eligible clergy is $1050/month or $12,600/year.                                      See the Benefits Eligibility Chart for further information.</t>
  </si>
  <si>
    <t>COMPASS</t>
  </si>
  <si>
    <t>COMPASS Retirement Plan Church Contributions</t>
  </si>
  <si>
    <t xml:space="preserve">     - Pay-Dependent Contribution - (Plan Comp x 3%)</t>
  </si>
  <si>
    <t>COMPASS Note</t>
  </si>
  <si>
    <t>COMPASS Threshold</t>
  </si>
  <si>
    <t xml:space="preserve">Not Eligible
</t>
  </si>
  <si>
    <t xml:space="preserve">OPTIONAL
Clergy Contributions Only (Conf. Billing)
</t>
  </si>
  <si>
    <t xml:space="preserve">OPTIONAL
Clergy Contributions Only (Wespath Billing)
</t>
  </si>
  <si>
    <t>Retired Clergy Not 
Eligible for 
COMPASS</t>
  </si>
  <si>
    <t>Lay Hires Not 
Eligible for 
COMPASS</t>
  </si>
  <si>
    <t>Member/Deacon of Other Conference or Denomination (346.1 - OA, OD, OFD, OPD, OPE, OFE, OE, OF, OM, OP)-1</t>
  </si>
  <si>
    <t>Local Pastor (FL, PL)-1</t>
  </si>
  <si>
    <t>Member/Deacon of Other Conference or Denomination (346.1 - OA, OD, OFD, OPD, OPE, OFE, OE, OF, OM, OP)-2</t>
  </si>
  <si>
    <t>Member/Deacon of Other Conference or Denomination (346.1 - OA, OD, OFD, OPD, OPE, OFE, OE, OF, OM, OP)-3</t>
  </si>
  <si>
    <t>Member/Deacon of Other Conference or Denomination (346.1 - OA, OD, OFD, OPD, OPE, OFE, OE, OF, OM, OP)-4</t>
  </si>
  <si>
    <t>Local Pastor (FL, PL)</t>
  </si>
  <si>
    <t>Member/Deacon of Other Conference or Denomination (346.1 - OA, OD, OFD, OPD, OPE, OFE, OE, OF, OM, OP)</t>
  </si>
  <si>
    <t>Local Pastor (FL, PL)-2</t>
  </si>
  <si>
    <t>Local Pastor (FL, PL)-3</t>
  </si>
  <si>
    <t>Local Pastor (FL, PL)-4</t>
  </si>
  <si>
    <t>2026 Clergy Compensation Report - Multi-Point Charge</t>
  </si>
  <si>
    <r>
      <rPr>
        <b/>
        <sz val="12"/>
        <rFont val="Arial Narrow"/>
        <family val="2"/>
      </rPr>
      <t>Overview</t>
    </r>
    <r>
      <rPr>
        <sz val="12"/>
        <rFont val="Arial Narrow"/>
        <family val="2"/>
      </rPr>
      <t xml:space="preserve">:
The SPRC chair and local church treasurer should complete the compensation report and submit the information </t>
    </r>
    <r>
      <rPr>
        <b/>
        <sz val="12"/>
        <rFont val="Arial Narrow"/>
        <family val="2"/>
      </rPr>
      <t>by October 1st</t>
    </r>
    <r>
      <rPr>
        <sz val="12"/>
        <rFont val="Arial Narrow"/>
        <family val="2"/>
      </rPr>
      <t xml:space="preserve">. The amounts included on the compensation report should coincide with the amounts determined at Church Conference and constitute a covenantal agreement until changed by Church Conference action.  </t>
    </r>
    <r>
      <rPr>
        <b/>
        <sz val="12"/>
        <rFont val="Arial Narrow"/>
        <family val="2"/>
      </rPr>
      <t xml:space="preserve">A summary of the amounts included on this report will be entered into Arena and this form, signed by all except the District Superintendent, will be uploaded into Arena. </t>
    </r>
  </si>
  <si>
    <t>Canal District</t>
  </si>
  <si>
    <t>Harbor District</t>
  </si>
  <si>
    <t>Lakes District</t>
  </si>
  <si>
    <t>Reservoir District</t>
  </si>
  <si>
    <t>Tidal Basin District</t>
  </si>
  <si>
    <t>Two Rivers District</t>
  </si>
  <si>
    <t>Retired Clergy (RE,RP,RD,DR,RA,RL,OR,ORE,ORL)</t>
  </si>
  <si>
    <t>Retired Clergy (RE,RP,RD,DR,RA,RL,OR,ORE,ORL)-1</t>
  </si>
  <si>
    <t>Retired Clergy (RE,RP,RD,DR,RA,RL,OR,ORE,ORL)-2</t>
  </si>
  <si>
    <t>Retired Clergy (RE,RP,RD,DR,RA,RL,OR,ORE,ORL)-3</t>
  </si>
  <si>
    <t>Retired Clergy (RE,RP,RD,DR,RA,RL,OR,ORE,ORL)-4</t>
  </si>
  <si>
    <t>COMPASS Fixed Flat Dollar Contribution*</t>
  </si>
  <si>
    <t>COMPASS (3%+4% Cash Comp) Contribution*</t>
  </si>
  <si>
    <t>** If church provides a parsonage, this number is 35% of the church's Total Cash Compensation.  Otherwise, it is the actual Housing Allowance</t>
  </si>
  <si>
    <t>Note 2: If the church provides a housing allowance, line 26 of THIS report should be included on line 55 of your Statistical Report (AC Stats). If the church provides a parsonage, line 55 should reflect the actual expenses incurred for providing the parsonage - may/may not be 35% of the pastors cash comp. (Parsonage expenses do not include mortgage, captal improvements,or purchase amount.)</t>
  </si>
  <si>
    <t>COMPASS Notes</t>
  </si>
  <si>
    <t>CPP/UMLifeOptions</t>
  </si>
  <si>
    <t>CPP=3% of Plan Comp.</t>
  </si>
  <si>
    <t xml:space="preserve">     - Fixed Flat Dollar Contribution</t>
  </si>
  <si>
    <t xml:space="preserve">Pension and medical elgibility will automatically display based on your selections for lines 29 and 30. It is important that you choose the correct information for these lines in order for Worksheet 6 to auto-calculate correctly.  Benefits questions? Please contact our benefits office at 410-309-3430 (Karen Conroy) via email at           HR-BenefitsOffice@bwcumc.org or visit our website at http://www.bwcumc.org/administration/benefits/. </t>
  </si>
  <si>
    <t>*** While called a “match,” the 4% employer contribution  is required regardless of a pastor's contribution. This ensures a meaningful foundation for retirement. Churches are encouraged to support and remind pastors of the importance of contributing at least 4% themselves to fully benefit from this provision.</t>
  </si>
  <si>
    <t>After tax COMPASS/UMPIP or ROTH - Optional:</t>
  </si>
  <si>
    <t>Pre-Tax COMPASS/UMPIP - Optional:</t>
  </si>
  <si>
    <t xml:space="preserve">     - Church Pension Contribution Match- (Plan Comp x 4%)***</t>
  </si>
  <si>
    <t>TOTAL COMPASS Retirement Plan</t>
  </si>
  <si>
    <t>Fixed Flat Dollar Contribution - $1800
Pay-Dependent Contribution - (Plan Comp x 3%)
Church Full Match- (Plan Comp x 4%)</t>
  </si>
  <si>
    <t>Fixed Flat Dollar Contribution - $1350
Pay-Dependent Contribution - (Plan Comp x 3%)
Church Full Match- (Plan Comp x 4%)</t>
  </si>
  <si>
    <t>Fixed Flat Dollar Contribution - $900
Pay-Dependent Contribution - (Plan Comp x 3%)
Church Full Match- (Plan Comp x 4%)</t>
  </si>
  <si>
    <t>Total Plan Compensation (for Compass and CPP Calculations)</t>
  </si>
  <si>
    <r>
      <t xml:space="preserve">Total Plan Compensation (from Worksheets 1–3) is used to calculate Compass contributions: </t>
    </r>
    <r>
      <rPr>
        <b/>
        <sz val="12"/>
        <rFont val="Arial Narrow"/>
        <family val="2"/>
      </rPr>
      <t>1.)</t>
    </r>
    <r>
      <rPr>
        <sz val="12"/>
        <rFont val="Arial Narrow"/>
        <family val="2"/>
      </rPr>
      <t xml:space="preserve"> a fixed dollar amount, </t>
    </r>
    <r>
      <rPr>
        <b/>
        <sz val="12"/>
        <rFont val="Arial Narrow"/>
        <family val="2"/>
      </rPr>
      <t>2.)</t>
    </r>
    <r>
      <rPr>
        <sz val="12"/>
        <rFont val="Arial Narrow"/>
        <family val="2"/>
      </rPr>
      <t xml:space="preserve"> a 3% required pay-based contribution,           and </t>
    </r>
    <r>
      <rPr>
        <b/>
        <sz val="12"/>
        <rFont val="Arial Narrow"/>
        <family val="2"/>
      </rPr>
      <t>3.)</t>
    </r>
    <r>
      <rPr>
        <sz val="12"/>
        <rFont val="Arial Narrow"/>
        <family val="2"/>
      </rPr>
      <t xml:space="preserve"> a 4% required match on clergy contributions. It also determines eligibility for CPP or UMLifeOptions. </t>
    </r>
  </si>
  <si>
    <r>
      <rPr>
        <b/>
        <u/>
        <sz val="12"/>
        <color rgb="FFFF0000"/>
        <rFont val="Arial Narrow"/>
        <family val="2"/>
      </rPr>
      <t>Prior</t>
    </r>
    <r>
      <rPr>
        <b/>
        <sz val="12"/>
        <color rgb="FFFF0000"/>
        <rFont val="Arial Narrow"/>
        <family val="2"/>
      </rPr>
      <t xml:space="preserve"> to uploading to Arena ahead of your Church Conference, please type the Leader names. Worksheet will be signed in-person at Church Conference.</t>
    </r>
    <r>
      <rPr>
        <b/>
        <sz val="12"/>
        <rFont val="Arial Narrow"/>
        <family val="2"/>
      </rPr>
      <t xml:space="preserve">
By signing, I acknowledge that the church conference approved the Pastor's Total Salary, Housing and Accountable Reimbursement.                                                           I also understand that if there is a parsonage value listed, it is not a cash payment of any kind.</t>
    </r>
  </si>
  <si>
    <t>Doc Version 7.3.2025</t>
  </si>
  <si>
    <t>Total Cash Comp</t>
  </si>
  <si>
    <t>Use this section only if the church provides additional dollars over and above the pastor’s cash salary. Adding amounts in the section increases the church’s mandatory pension payments and Mission Share base.</t>
  </si>
  <si>
    <t>D.S. or Presiding Clergy:</t>
  </si>
  <si>
    <r>
      <t xml:space="preserve">Once you have completed this form, please do the following:
  - </t>
    </r>
    <r>
      <rPr>
        <b/>
        <sz val="10"/>
        <rFont val="Arial Narrow"/>
        <family val="2"/>
      </rPr>
      <t>SAVE</t>
    </r>
    <r>
      <rPr>
        <sz val="10"/>
        <rFont val="Arial Narrow"/>
        <family val="2"/>
      </rPr>
      <t xml:space="preserve"> an electronic copy of your form on your PC or Mac (remember where you saved it)
  - </t>
    </r>
    <r>
      <rPr>
        <b/>
        <sz val="10"/>
        <rFont val="Arial Narrow"/>
        <family val="2"/>
      </rPr>
      <t xml:space="preserve">SUBMIT </t>
    </r>
    <r>
      <rPr>
        <sz val="10"/>
        <rFont val="Arial Narrow"/>
        <family val="2"/>
      </rPr>
      <t xml:space="preserve">a electronic copy of your form, signed by </t>
    </r>
    <r>
      <rPr>
        <u/>
        <sz val="10"/>
        <rFont val="Arial Narrow"/>
        <family val="2"/>
      </rPr>
      <t>all</t>
    </r>
    <r>
      <rPr>
        <sz val="10"/>
        <rFont val="Arial Narrow"/>
        <family val="2"/>
      </rPr>
      <t xml:space="preserve"> except the District Superintendentor Presiding Clergy, to the BWC by uploading it to the "Clergy Compensation Report Summary" page in Arena by </t>
    </r>
    <r>
      <rPr>
        <b/>
        <sz val="10"/>
        <rFont val="Arial Narrow"/>
        <family val="2"/>
      </rPr>
      <t>October 1st</t>
    </r>
    <r>
      <rPr>
        <sz val="10"/>
        <rFont val="Arial Narrow"/>
        <family val="2"/>
      </rPr>
      <t xml:space="preserve">. 
    </t>
    </r>
    <r>
      <rPr>
        <i/>
        <sz val="10"/>
        <rFont val="Arial Narrow"/>
        <family val="2"/>
      </rPr>
      <t>Note</t>
    </r>
    <r>
      <rPr>
        <sz val="10"/>
        <rFont val="Arial Narrow"/>
        <family val="2"/>
      </rPr>
      <t xml:space="preserve">: </t>
    </r>
    <r>
      <rPr>
        <i/>
        <sz val="10"/>
        <rFont val="Arial Narrow"/>
        <family val="2"/>
      </rPr>
      <t xml:space="preserve">You will need to use the last page of this report to fill in the required fields on the summary page in Arena.  </t>
    </r>
    <r>
      <rPr>
        <sz val="10"/>
        <rFont val="Arial Narrow"/>
        <family val="2"/>
      </rPr>
      <t xml:space="preserve">
  - </t>
    </r>
    <r>
      <rPr>
        <b/>
        <sz val="10"/>
        <rFont val="Arial Narrow"/>
        <family val="2"/>
      </rPr>
      <t>PRINT and PREPARE</t>
    </r>
    <r>
      <rPr>
        <sz val="10"/>
        <rFont val="Arial Narrow"/>
        <family val="2"/>
      </rPr>
      <t xml:space="preserve"> copies of this report for those who will be voting at your Church Conference.  A copy of this report will be included  in the packet for the presiding elder. 
    </t>
    </r>
    <r>
      <rPr>
        <i/>
        <sz val="10"/>
        <rFont val="Arial Narrow"/>
        <family val="2"/>
      </rPr>
      <t>A final copy with all signatures wil be sent to you after all of the above have been completed.</t>
    </r>
  </si>
  <si>
    <t>v8.12.2025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</si>
</sst>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quot;$&quot;#,##0\ ;\(&quot;$&quot;#,##0\)"/>
    <numFmt numFmtId="165" formatCode="_(&quot;$&quot;* #,##0_);_(&quot;$&quot;* \(#,##0\);_(&quot;$&quot;* &quot;-&quot;??_);_(@_)"/>
  </numFmts>
  <fonts count="59" x14ac:knownFonts="1">
    <font>
      <sz val="10"/>
      <name val="Arial"/>
    </font>
    <font>
      <sz val="10"/>
      <name val="Arial"/>
      <family val="2"/>
    </font>
    <font>
      <sz val="10"/>
      <name val="Arial"/>
      <family val="2"/>
    </font>
    <font>
      <sz val="8"/>
      <name val="Arial"/>
      <family val="2"/>
    </font>
    <font>
      <sz val="12"/>
      <name val="Modern"/>
      <family val="3"/>
      <charset val="255"/>
    </font>
    <font>
      <sz val="6"/>
      <name val="Modern"/>
      <family val="3"/>
      <charset val="255"/>
    </font>
    <font>
      <b/>
      <sz val="14"/>
      <name val="Modern"/>
      <family val="3"/>
      <charset val="255"/>
    </font>
    <font>
      <sz val="12"/>
      <name val="Arial Narrow"/>
      <family val="2"/>
    </font>
    <font>
      <b/>
      <u/>
      <sz val="12"/>
      <name val="Arial Narrow"/>
      <family val="2"/>
    </font>
    <font>
      <b/>
      <sz val="9"/>
      <name val="Arial Narrow"/>
      <family val="2"/>
    </font>
    <font>
      <sz val="9"/>
      <name val="Arial Narrow"/>
      <family val="2"/>
    </font>
    <font>
      <b/>
      <sz val="10"/>
      <name val="Arial"/>
      <family val="2"/>
    </font>
    <font>
      <b/>
      <sz val="12"/>
      <color indexed="9"/>
      <name val="Arial Narrow"/>
      <family val="2"/>
    </font>
    <font>
      <u/>
      <sz val="10"/>
      <color theme="10"/>
      <name val="Arial"/>
      <family val="2"/>
    </font>
    <font>
      <sz val="12"/>
      <color theme="0" tint="-0.499984740745262"/>
      <name val="Arial Narrow"/>
      <family val="2"/>
    </font>
    <font>
      <sz val="11"/>
      <color theme="0" tint="-0.499984740745262"/>
      <name val="Arial Narrow"/>
      <family val="2"/>
    </font>
    <font>
      <sz val="9"/>
      <color theme="0" tint="-0.499984740745262"/>
      <name val="Arial Narrow"/>
      <family val="2"/>
    </font>
    <font>
      <b/>
      <sz val="12"/>
      <color theme="0"/>
      <name val="Arial Narrow"/>
      <family val="2"/>
    </font>
    <font>
      <sz val="11"/>
      <name val="Arial Narrow"/>
      <family val="2"/>
    </font>
    <font>
      <b/>
      <sz val="8"/>
      <color rgb="FFFF0000"/>
      <name val="Arial Narrow"/>
      <family val="2"/>
    </font>
    <font>
      <b/>
      <sz val="14"/>
      <name val="Arial Narrow"/>
      <family val="2"/>
    </font>
    <font>
      <i/>
      <sz val="9"/>
      <name val="Arial Narrow"/>
      <family val="2"/>
    </font>
    <font>
      <b/>
      <sz val="11"/>
      <name val="Arial Narrow"/>
      <family val="2"/>
    </font>
    <font>
      <i/>
      <sz val="11"/>
      <name val="Arial Narrow"/>
      <family val="2"/>
    </font>
    <font>
      <sz val="10"/>
      <name val="Arial Narrow"/>
      <family val="2"/>
    </font>
    <font>
      <b/>
      <sz val="12"/>
      <name val="Arial Narrow"/>
      <family val="2"/>
    </font>
    <font>
      <u/>
      <sz val="9"/>
      <name val="Arial Narrow"/>
      <family val="2"/>
    </font>
    <font>
      <u/>
      <sz val="11"/>
      <color theme="10"/>
      <name val="Arial Narrow"/>
      <family val="2"/>
    </font>
    <font>
      <u/>
      <sz val="11"/>
      <name val="Arial Narrow"/>
      <family val="2"/>
    </font>
    <font>
      <b/>
      <sz val="10"/>
      <name val="Arial Narrow"/>
      <family val="2"/>
    </font>
    <font>
      <u/>
      <sz val="10"/>
      <name val="Arial Narrow"/>
      <family val="2"/>
    </font>
    <font>
      <b/>
      <u/>
      <sz val="12"/>
      <color indexed="9"/>
      <name val="Arial Narrow"/>
      <family val="2"/>
    </font>
    <font>
      <b/>
      <u/>
      <sz val="11"/>
      <name val="Arial Narrow"/>
      <family val="2"/>
    </font>
    <font>
      <sz val="10"/>
      <color theme="0" tint="-0.499984740745262"/>
      <name val="Arial Narrow"/>
      <family val="2"/>
    </font>
    <font>
      <sz val="9.5"/>
      <name val="Arial Narrow"/>
      <family val="2"/>
    </font>
    <font>
      <b/>
      <sz val="11"/>
      <color theme="0"/>
      <name val="Arial Narrow"/>
      <family val="2"/>
    </font>
    <font>
      <b/>
      <sz val="12"/>
      <color rgb="FFFF0000"/>
      <name val="Arial Narrow"/>
      <family val="2"/>
    </font>
    <font>
      <b/>
      <i/>
      <sz val="10.5"/>
      <name val="Arial Narrow"/>
      <family val="2"/>
    </font>
    <font>
      <b/>
      <sz val="10"/>
      <color rgb="FFFF0000"/>
      <name val="Arial Narrow"/>
      <family val="2"/>
    </font>
    <font>
      <b/>
      <sz val="10"/>
      <color theme="0" tint="-0.499984740745262"/>
      <name val="Arial Narrow"/>
      <family val="2"/>
    </font>
    <font>
      <b/>
      <i/>
      <sz val="12"/>
      <color rgb="FFFF0000"/>
      <name val="Arial Narrow"/>
      <family val="2"/>
    </font>
    <font>
      <sz val="11"/>
      <color theme="0"/>
      <name val="Arial Narrow"/>
      <family val="2"/>
    </font>
    <font>
      <b/>
      <u/>
      <sz val="11"/>
      <color rgb="FFFF0000"/>
      <name val="Arial Narrow"/>
      <family val="2"/>
    </font>
    <font>
      <b/>
      <sz val="11"/>
      <color theme="1"/>
      <name val="Arial Narrow"/>
      <family val="2"/>
    </font>
    <font>
      <b/>
      <i/>
      <sz val="10"/>
      <name val="Arial Narrow"/>
      <family val="2"/>
    </font>
    <font>
      <b/>
      <sz val="9"/>
      <color theme="0" tint="-0.34998626667073579"/>
      <name val="Arial Narrow"/>
      <family val="2"/>
    </font>
    <font>
      <b/>
      <sz val="14"/>
      <color theme="0"/>
      <name val="Arial Narrow"/>
      <family val="2"/>
    </font>
    <font>
      <b/>
      <i/>
      <sz val="10"/>
      <color rgb="FFFF0000"/>
      <name val="Arial Narrow"/>
      <family val="2"/>
    </font>
    <font>
      <i/>
      <sz val="8"/>
      <name val="Arial Narrow"/>
      <family val="2"/>
    </font>
    <font>
      <b/>
      <i/>
      <sz val="10"/>
      <color theme="1"/>
      <name val="Arial Narrow"/>
      <family val="2"/>
    </font>
    <font>
      <b/>
      <sz val="11"/>
      <color rgb="FFFF0000"/>
      <name val="Arial Narrow"/>
      <family val="2"/>
    </font>
    <font>
      <b/>
      <u/>
      <sz val="12"/>
      <color rgb="FFFF0000"/>
      <name val="Arial Narrow"/>
      <family val="2"/>
    </font>
    <font>
      <sz val="18"/>
      <name val="Arial Narrow"/>
      <family val="2"/>
    </font>
    <font>
      <i/>
      <sz val="10"/>
      <name val="Arial Narrow"/>
      <family val="2"/>
    </font>
    <font>
      <sz val="11"/>
      <color rgb="FFFF0000"/>
      <name val="Arial Narrow"/>
      <family val="2"/>
    </font>
    <font>
      <sz val="8"/>
      <color rgb="FFFF0000"/>
      <name val="Tahoma"/>
      <family val="2"/>
    </font>
    <font>
      <i/>
      <sz val="12"/>
      <name val="Arial Narrow"/>
      <family val="2"/>
    </font>
    <font>
      <i/>
      <sz val="8.5"/>
      <name val="Arial Narrow"/>
      <family val="2"/>
    </font>
    <font>
      <sz val="22"/>
      <name val="Arial Narrow"/>
      <family val="2"/>
    </font>
  </fonts>
  <fills count="22">
    <fill>
      <patternFill patternType="none"/>
    </fill>
    <fill>
      <patternFill patternType="gray125"/>
    </fill>
    <fill>
      <patternFill patternType="solid">
        <fgColor indexed="42"/>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00B0F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theme="5"/>
        <bgColor indexed="64"/>
      </patternFill>
    </fill>
  </fills>
  <borders count="81">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top style="thin">
        <color theme="4" tint="0.79998168889431442"/>
      </top>
      <bottom style="thin">
        <color theme="4" tint="0.79998168889431442"/>
      </bottom>
      <diagonal/>
    </border>
    <border>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diagonal/>
    </border>
    <border>
      <left style="thin">
        <color theme="4" tint="0.79998168889431442"/>
      </left>
      <right style="thin">
        <color theme="4" tint="0.79998168889431442"/>
      </right>
      <top/>
      <bottom style="thin">
        <color theme="4" tint="0.79998168889431442"/>
      </bottom>
      <diagonal/>
    </border>
    <border>
      <left/>
      <right style="thin">
        <color theme="4" tint="0.79998168889431442"/>
      </right>
      <top style="thin">
        <color theme="4" tint="0.79998168889431442"/>
      </top>
      <bottom/>
      <diagonal/>
    </border>
    <border>
      <left style="thin">
        <color theme="4" tint="0.79998168889431442"/>
      </left>
      <right style="thin">
        <color indexed="64"/>
      </right>
      <top style="thin">
        <color indexed="64"/>
      </top>
      <bottom style="thin">
        <color indexed="64"/>
      </bottom>
      <diagonal/>
    </border>
    <border>
      <left/>
      <right/>
      <top/>
      <bottom style="thin">
        <color theme="4" tint="0.79998168889431442"/>
      </bottom>
      <diagonal/>
    </border>
    <border>
      <left/>
      <right style="thin">
        <color theme="4" tint="0.79998168889431442"/>
      </right>
      <top/>
      <bottom style="thin">
        <color theme="4" tint="0.79998168889431442"/>
      </bottom>
      <diagonal/>
    </border>
    <border>
      <left/>
      <right/>
      <top style="thin">
        <color theme="4" tint="0.79998168889431442"/>
      </top>
      <bottom/>
      <diagonal/>
    </border>
    <border>
      <left style="thin">
        <color theme="4" tint="0.79998168889431442"/>
      </left>
      <right style="thin">
        <color theme="4" tint="0.79998168889431442"/>
      </right>
      <top/>
      <bottom/>
      <diagonal/>
    </border>
    <border>
      <left style="thin">
        <color indexed="64"/>
      </left>
      <right style="thin">
        <color theme="4" tint="0.79998168889431442"/>
      </right>
      <top style="thin">
        <color indexed="64"/>
      </top>
      <bottom/>
      <diagonal/>
    </border>
    <border>
      <left style="thin">
        <color theme="4" tint="0.79998168889431442"/>
      </left>
      <right style="thin">
        <color theme="4" tint="0.79998168889431442"/>
      </right>
      <top style="thin">
        <color indexed="64"/>
      </top>
      <bottom/>
      <diagonal/>
    </border>
    <border>
      <left style="thin">
        <color theme="4" tint="0.79998168889431442"/>
      </left>
      <right/>
      <top style="thin">
        <color theme="4" tint="0.79998168889431442"/>
      </top>
      <bottom/>
      <diagonal/>
    </border>
    <border>
      <left/>
      <right style="thin">
        <color theme="4" tint="0.79998168889431442"/>
      </right>
      <top/>
      <bottom/>
      <diagonal/>
    </border>
    <border>
      <left style="thin">
        <color theme="4" tint="0.79998168889431442"/>
      </left>
      <right/>
      <top/>
      <bottom style="thin">
        <color theme="4" tint="0.79998168889431442"/>
      </bottom>
      <diagonal/>
    </border>
    <border>
      <left style="double">
        <color rgb="FFFF0000"/>
      </left>
      <right style="double">
        <color rgb="FFFF0000"/>
      </right>
      <top style="double">
        <color rgb="FFFF0000"/>
      </top>
      <bottom style="double">
        <color rgb="FFFF0000"/>
      </bottom>
      <diagonal/>
    </border>
    <border>
      <left style="thin">
        <color theme="4" tint="0.79998168889431442"/>
      </left>
      <right style="thin">
        <color theme="4" tint="0.79998168889431442"/>
      </right>
      <top/>
      <bottom style="medium">
        <color indexed="64"/>
      </bottom>
      <diagonal/>
    </border>
    <border>
      <left style="thin">
        <color theme="4" tint="0.79998168889431442"/>
      </left>
      <right style="thin">
        <color theme="4" tint="0.79998168889431442"/>
      </right>
      <top style="thin">
        <color theme="4" tint="0.79998168889431442"/>
      </top>
      <bottom style="medium">
        <color indexed="64"/>
      </bottom>
      <diagonal/>
    </border>
    <border>
      <left style="thin">
        <color theme="4" tint="0.79998168889431442"/>
      </left>
      <right style="medium">
        <color indexed="64"/>
      </right>
      <top style="thin">
        <color theme="4" tint="0.79998168889431442"/>
      </top>
      <bottom/>
      <diagonal/>
    </border>
    <border>
      <left/>
      <right/>
      <top style="thin">
        <color indexed="64"/>
      </top>
      <bottom style="dashed">
        <color rgb="FFFF0000"/>
      </bottom>
      <diagonal/>
    </border>
    <border>
      <left/>
      <right/>
      <top style="dashed">
        <color rgb="FFFF0000"/>
      </top>
      <bottom style="thin">
        <color indexed="64"/>
      </bottom>
      <diagonal/>
    </border>
    <border>
      <left/>
      <right style="medium">
        <color indexed="64"/>
      </right>
      <top style="dashed">
        <color rgb="FFFF0000"/>
      </top>
      <bottom style="thin">
        <color indexed="64"/>
      </bottom>
      <diagonal/>
    </border>
    <border>
      <left style="thin">
        <color theme="4" tint="0.79998168889431442"/>
      </left>
      <right/>
      <top style="thin">
        <color theme="4" tint="0.79998168889431442"/>
      </top>
      <bottom style="thin">
        <color indexed="64"/>
      </bottom>
      <diagonal/>
    </border>
    <border>
      <left/>
      <right/>
      <top style="thin">
        <color theme="4" tint="0.79998168889431442"/>
      </top>
      <bottom style="thin">
        <color indexed="64"/>
      </bottom>
      <diagonal/>
    </border>
    <border>
      <left/>
      <right style="thin">
        <color theme="4" tint="0.79998168889431442"/>
      </right>
      <top style="thin">
        <color theme="4" tint="0.79998168889431442"/>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thin">
        <color theme="4" tint="0.79998168889431442"/>
      </left>
      <right/>
      <top/>
      <bottom/>
      <diagonal/>
    </border>
    <border>
      <left style="thin">
        <color theme="4" tint="0.79998168889431442"/>
      </left>
      <right/>
      <top/>
      <bottom style="medium">
        <color indexed="64"/>
      </bottom>
      <diagonal/>
    </border>
    <border>
      <left style="double">
        <color rgb="FFFF0000"/>
      </left>
      <right style="double">
        <color rgb="FFFF0000"/>
      </right>
      <top/>
      <bottom style="double">
        <color rgb="FFFF0000"/>
      </bottom>
      <diagonal/>
    </border>
    <border>
      <left style="thin">
        <color indexed="64"/>
      </left>
      <right style="thin">
        <color indexed="64"/>
      </right>
      <top/>
      <bottom/>
      <diagonal/>
    </border>
    <border>
      <left/>
      <right style="thin">
        <color theme="4" tint="0.79998168889431442"/>
      </right>
      <top/>
      <bottom style="thin">
        <color indexed="64"/>
      </bottom>
      <diagonal/>
    </border>
    <border>
      <left/>
      <right style="thin">
        <color indexed="64"/>
      </right>
      <top/>
      <bottom/>
      <diagonal/>
    </border>
    <border>
      <left/>
      <right style="medium">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double">
        <color rgb="FFFF0000"/>
      </right>
      <top style="thin">
        <color theme="4" tint="0.79998168889431442"/>
      </top>
      <bottom style="thin">
        <color theme="4" tint="0.79998168889431442"/>
      </bottom>
      <diagonal/>
    </border>
    <border>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right style="medium">
        <color indexed="64"/>
      </right>
      <top style="thin">
        <color indexed="64"/>
      </top>
      <bottom style="dashed">
        <color rgb="FFFF0000"/>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theme="4" tint="0.79998168889431442"/>
      </bottom>
      <diagonal/>
    </border>
    <border>
      <left/>
      <right style="thin">
        <color indexed="64"/>
      </right>
      <top style="thin">
        <color indexed="64"/>
      </top>
      <bottom style="thin">
        <color theme="4" tint="0.79998168889431442"/>
      </bottom>
      <diagonal/>
    </border>
    <border>
      <left style="thin">
        <color indexed="64"/>
      </left>
      <right/>
      <top style="thin">
        <color theme="4" tint="0.79998168889431442"/>
      </top>
      <bottom style="thin">
        <color theme="4" tint="0.79998168889431442"/>
      </bottom>
      <diagonal/>
    </border>
    <border>
      <left/>
      <right style="thin">
        <color indexed="64"/>
      </right>
      <top style="thin">
        <color theme="4" tint="0.79998168889431442"/>
      </top>
      <bottom style="thin">
        <color theme="4" tint="0.79998168889431442"/>
      </bottom>
      <diagonal/>
    </border>
    <border>
      <left style="thin">
        <color indexed="64"/>
      </left>
      <right/>
      <top style="thin">
        <color theme="4" tint="0.79998168889431442"/>
      </top>
      <bottom style="thin">
        <color indexed="64"/>
      </bottom>
      <diagonal/>
    </border>
    <border>
      <left/>
      <right style="thin">
        <color indexed="64"/>
      </right>
      <top style="thin">
        <color theme="4" tint="0.79998168889431442"/>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s>
  <cellStyleXfs count="12">
    <xf numFmtId="0" fontId="0" fillId="0" borderId="0"/>
    <xf numFmtId="43" fontId="2" fillId="0" borderId="0" applyFont="0" applyFill="0" applyBorder="0" applyAlignment="0" applyProtection="0"/>
    <xf numFmtId="3" fontId="4" fillId="0" borderId="0" applyFont="0" applyFill="0" applyBorder="0" applyAlignment="0" applyProtection="0"/>
    <xf numFmtId="44" fontId="1"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5" fillId="0" borderId="0" applyNumberFormat="0" applyFont="0" applyFill="0" applyAlignment="0" applyProtection="0"/>
    <xf numFmtId="0" fontId="6" fillId="0" borderId="0" applyNumberFormat="0" applyFont="0" applyFill="0" applyAlignment="0" applyProtection="0"/>
    <xf numFmtId="0" fontId="13" fillId="0" borderId="0" applyNumberFormat="0" applyFill="0" applyBorder="0" applyAlignment="0" applyProtection="0">
      <alignment vertical="top"/>
      <protection locked="0"/>
    </xf>
    <xf numFmtId="9" fontId="2" fillId="0" borderId="0" applyFont="0" applyFill="0" applyBorder="0" applyAlignment="0" applyProtection="0"/>
    <xf numFmtId="0" fontId="4" fillId="0" borderId="1" applyNumberFormat="0" applyFont="0" applyBorder="0" applyAlignment="0" applyProtection="0"/>
  </cellStyleXfs>
  <cellXfs count="507">
    <xf numFmtId="0" fontId="0" fillId="0" borderId="0" xfId="0"/>
    <xf numFmtId="0" fontId="7" fillId="0" borderId="22" xfId="0" applyFont="1" applyBorder="1"/>
    <xf numFmtId="0" fontId="8" fillId="0" borderId="22" xfId="0" applyFont="1" applyBorder="1"/>
    <xf numFmtId="42" fontId="7" fillId="0" borderId="22" xfId="0" applyNumberFormat="1" applyFont="1" applyBorder="1"/>
    <xf numFmtId="0" fontId="8" fillId="0" borderId="22" xfId="0" applyFont="1" applyBorder="1" applyAlignment="1">
      <alignment horizontal="right"/>
    </xf>
    <xf numFmtId="42" fontId="7" fillId="0" borderId="22" xfId="3" applyNumberFormat="1" applyFont="1" applyBorder="1" applyAlignment="1" applyProtection="1">
      <alignment horizontal="right"/>
    </xf>
    <xf numFmtId="0" fontId="8" fillId="0" borderId="22" xfId="0" applyFont="1" applyBorder="1" applyAlignment="1">
      <alignment horizontal="left"/>
    </xf>
    <xf numFmtId="2" fontId="7" fillId="0" borderId="22" xfId="0" applyNumberFormat="1" applyFont="1" applyBorder="1" applyAlignment="1">
      <alignment horizontal="left"/>
    </xf>
    <xf numFmtId="0" fontId="9" fillId="3" borderId="22" xfId="0" applyFont="1" applyFill="1" applyBorder="1" applyAlignment="1">
      <alignment horizontal="left" vertical="top" wrapText="1"/>
    </xf>
    <xf numFmtId="0" fontId="10" fillId="3" borderId="22" xfId="0" applyFont="1" applyFill="1" applyBorder="1" applyAlignment="1">
      <alignment horizontal="left" vertical="top" wrapText="1"/>
    </xf>
    <xf numFmtId="0" fontId="10" fillId="0" borderId="22" xfId="0" applyFont="1" applyBorder="1" applyAlignment="1">
      <alignment horizontal="left" vertical="top" wrapText="1"/>
    </xf>
    <xf numFmtId="0" fontId="9" fillId="0" borderId="22" xfId="0" applyFont="1" applyBorder="1" applyAlignment="1">
      <alignment horizontal="left" vertical="top" wrapText="1"/>
    </xf>
    <xf numFmtId="0" fontId="0" fillId="0" borderId="0" xfId="0" quotePrefix="1"/>
    <xf numFmtId="0" fontId="7" fillId="0" borderId="22" xfId="0" applyFont="1" applyBorder="1" applyAlignment="1">
      <alignment horizontal="left"/>
    </xf>
    <xf numFmtId="0" fontId="9" fillId="3" borderId="22" xfId="0" applyFont="1" applyFill="1" applyBorder="1" applyAlignment="1">
      <alignment horizontal="center" vertical="top" wrapText="1"/>
    </xf>
    <xf numFmtId="0" fontId="9" fillId="0" borderId="22" xfId="0" applyFont="1" applyBorder="1" applyAlignment="1">
      <alignment horizontal="center" vertical="top" wrapText="1"/>
    </xf>
    <xf numFmtId="0" fontId="7" fillId="0" borderId="22" xfId="0" applyFont="1" applyBorder="1" applyAlignment="1">
      <alignment vertical="top"/>
    </xf>
    <xf numFmtId="0" fontId="10" fillId="0" borderId="22" xfId="0" applyFont="1" applyBorder="1" applyAlignment="1">
      <alignment vertical="top" wrapText="1"/>
    </xf>
    <xf numFmtId="42" fontId="7" fillId="4" borderId="22" xfId="0" applyNumberFormat="1" applyFont="1" applyFill="1" applyBorder="1"/>
    <xf numFmtId="42" fontId="7" fillId="4" borderId="22" xfId="3" applyNumberFormat="1" applyFont="1" applyFill="1" applyBorder="1" applyAlignment="1" applyProtection="1">
      <alignment horizontal="right"/>
    </xf>
    <xf numFmtId="0" fontId="14" fillId="0" borderId="22" xfId="0" applyFont="1" applyBorder="1" applyAlignment="1">
      <alignment horizontal="center" vertical="center"/>
    </xf>
    <xf numFmtId="49" fontId="15" fillId="0" borderId="22" xfId="0" applyNumberFormat="1" applyFont="1" applyBorder="1" applyAlignment="1">
      <alignment horizontal="center" vertical="center"/>
    </xf>
    <xf numFmtId="49" fontId="16" fillId="0" borderId="22" xfId="0" applyNumberFormat="1" applyFont="1" applyBorder="1" applyAlignment="1">
      <alignment horizontal="center" vertical="center"/>
    </xf>
    <xf numFmtId="0" fontId="16" fillId="3" borderId="22" xfId="0" applyFont="1" applyFill="1" applyBorder="1" applyAlignment="1">
      <alignment horizontal="left" vertical="center" wrapText="1"/>
    </xf>
    <xf numFmtId="0" fontId="16" fillId="0" borderId="22" xfId="0" applyFont="1" applyBorder="1" applyAlignment="1">
      <alignment horizontal="left" vertical="center" wrapText="1"/>
    </xf>
    <xf numFmtId="49" fontId="16" fillId="5" borderId="22" xfId="0" applyNumberFormat="1" applyFont="1" applyFill="1" applyBorder="1" applyAlignment="1">
      <alignment horizontal="center" vertical="center"/>
    </xf>
    <xf numFmtId="0" fontId="9" fillId="5" borderId="22" xfId="0" applyFont="1" applyFill="1" applyBorder="1" applyAlignment="1">
      <alignment horizontal="left" vertical="top" wrapText="1"/>
    </xf>
    <xf numFmtId="0" fontId="10" fillId="5" borderId="22" xfId="0" applyFont="1" applyFill="1" applyBorder="1" applyAlignment="1">
      <alignment horizontal="left" vertical="top" wrapText="1"/>
    </xf>
    <xf numFmtId="0" fontId="16" fillId="5" borderId="22" xfId="0" applyFont="1" applyFill="1" applyBorder="1" applyAlignment="1">
      <alignment horizontal="left" vertical="center" wrapText="1"/>
    </xf>
    <xf numFmtId="0" fontId="9" fillId="5" borderId="22" xfId="0" applyFont="1" applyFill="1" applyBorder="1" applyAlignment="1">
      <alignment horizontal="center" vertical="top" wrapText="1"/>
    </xf>
    <xf numFmtId="0" fontId="10" fillId="5" borderId="22" xfId="0" applyFont="1" applyFill="1" applyBorder="1" applyAlignment="1">
      <alignment vertical="top" wrapText="1"/>
    </xf>
    <xf numFmtId="0" fontId="7" fillId="0" borderId="22" xfId="0" applyFont="1" applyBorder="1" applyAlignment="1">
      <alignment horizontal="left" vertical="top"/>
    </xf>
    <xf numFmtId="0" fontId="1" fillId="0" borderId="0" xfId="0" quotePrefix="1" applyFont="1"/>
    <xf numFmtId="0" fontId="7" fillId="0" borderId="25" xfId="0" applyFont="1" applyBorder="1"/>
    <xf numFmtId="42" fontId="7" fillId="4" borderId="26" xfId="3" applyNumberFormat="1" applyFont="1" applyFill="1" applyBorder="1" applyAlignment="1" applyProtection="1">
      <alignment horizontal="right"/>
    </xf>
    <xf numFmtId="49" fontId="15" fillId="0" borderId="23" xfId="0" applyNumberFormat="1" applyFont="1" applyBorder="1" applyAlignment="1">
      <alignment horizontal="center" vertical="center"/>
    </xf>
    <xf numFmtId="0" fontId="7" fillId="0" borderId="26" xfId="0" applyFont="1" applyBorder="1" applyAlignment="1">
      <alignment horizontal="left"/>
    </xf>
    <xf numFmtId="0" fontId="7" fillId="0" borderId="0" xfId="0" applyFont="1" applyAlignment="1">
      <alignment horizontal="left"/>
    </xf>
    <xf numFmtId="0" fontId="7" fillId="0" borderId="40" xfId="0" applyFont="1" applyBorder="1" applyAlignment="1">
      <alignment horizontal="left"/>
    </xf>
    <xf numFmtId="42" fontId="7" fillId="4" borderId="41" xfId="3" applyNumberFormat="1" applyFont="1" applyFill="1" applyBorder="1" applyAlignment="1" applyProtection="1">
      <alignment horizontal="right"/>
    </xf>
    <xf numFmtId="42" fontId="7" fillId="0" borderId="41" xfId="3" applyNumberFormat="1" applyFont="1" applyBorder="1" applyAlignment="1" applyProtection="1">
      <alignment horizontal="right"/>
    </xf>
    <xf numFmtId="0" fontId="8" fillId="0" borderId="23" xfId="0" applyFont="1" applyBorder="1" applyAlignment="1">
      <alignment wrapText="1"/>
    </xf>
    <xf numFmtId="0" fontId="7" fillId="0" borderId="33" xfId="0" applyFont="1" applyBorder="1" applyAlignment="1">
      <alignment horizontal="left"/>
    </xf>
    <xf numFmtId="42" fontId="7" fillId="0" borderId="26" xfId="3" applyNumberFormat="1" applyFont="1" applyBorder="1" applyAlignment="1" applyProtection="1">
      <alignment horizontal="right"/>
    </xf>
    <xf numFmtId="0" fontId="9" fillId="15" borderId="22" xfId="0" applyFont="1" applyFill="1" applyBorder="1" applyAlignment="1">
      <alignment horizontal="left" vertical="top" wrapText="1"/>
    </xf>
    <xf numFmtId="0" fontId="10" fillId="16" borderId="22" xfId="0" applyFont="1" applyFill="1" applyBorder="1" applyAlignment="1">
      <alignment horizontal="left" vertical="top" wrapText="1"/>
    </xf>
    <xf numFmtId="0" fontId="10" fillId="0" borderId="22" xfId="0" applyFont="1" applyBorder="1" applyAlignment="1">
      <alignment horizontal="center" vertical="top" wrapText="1"/>
    </xf>
    <xf numFmtId="0" fontId="10" fillId="17" borderId="22" xfId="0" applyFont="1" applyFill="1" applyBorder="1" applyAlignment="1">
      <alignment horizontal="left" vertical="top" wrapText="1"/>
    </xf>
    <xf numFmtId="0" fontId="16" fillId="0" borderId="22" xfId="0" applyFont="1" applyBorder="1" applyAlignment="1">
      <alignment horizontal="center" vertical="center"/>
    </xf>
    <xf numFmtId="0" fontId="7" fillId="0" borderId="23" xfId="0" applyFont="1" applyBorder="1"/>
    <xf numFmtId="0" fontId="7" fillId="0" borderId="24" xfId="0" applyFont="1" applyBorder="1"/>
    <xf numFmtId="0" fontId="10" fillId="0" borderId="22" xfId="0" applyFont="1" applyBorder="1"/>
    <xf numFmtId="0" fontId="20" fillId="0" borderId="25" xfId="0" applyFont="1" applyBorder="1" applyAlignment="1">
      <alignment horizontal="center" vertical="center" wrapText="1"/>
    </xf>
    <xf numFmtId="0" fontId="21" fillId="0" borderId="25" xfId="0" applyFont="1" applyBorder="1" applyAlignment="1">
      <alignment horizontal="center" vertical="center"/>
    </xf>
    <xf numFmtId="0" fontId="16" fillId="0" borderId="22" xfId="0" applyFont="1" applyBorder="1" applyAlignment="1">
      <alignment horizontal="center" vertical="center" wrapText="1"/>
    </xf>
    <xf numFmtId="0" fontId="9" fillId="0" borderId="25" xfId="0" applyFont="1" applyBorder="1" applyAlignment="1">
      <alignment horizontal="center" vertical="top"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5" xfId="0" applyFont="1" applyBorder="1" applyAlignment="1">
      <alignment horizontal="left" vertical="center" wrapText="1"/>
    </xf>
    <xf numFmtId="0" fontId="17" fillId="0" borderId="22" xfId="0" applyFont="1" applyBorder="1" applyAlignment="1">
      <alignment horizontal="left" vertical="top" wrapText="1"/>
    </xf>
    <xf numFmtId="0" fontId="17" fillId="0" borderId="26" xfId="0" applyFont="1" applyBorder="1" applyAlignment="1">
      <alignment horizontal="left" vertical="top" wrapText="1"/>
    </xf>
    <xf numFmtId="0" fontId="22" fillId="0" borderId="23" xfId="0" applyFont="1" applyBorder="1" applyAlignment="1">
      <alignment horizontal="right" vertical="top"/>
    </xf>
    <xf numFmtId="0" fontId="24" fillId="0" borderId="0" xfId="0" applyFont="1"/>
    <xf numFmtId="0" fontId="15" fillId="0" borderId="22" xfId="0" applyFont="1" applyBorder="1" applyAlignment="1">
      <alignment horizontal="center" vertical="center"/>
    </xf>
    <xf numFmtId="0" fontId="22" fillId="0" borderId="22" xfId="0" applyFont="1" applyBorder="1" applyAlignment="1">
      <alignment horizontal="right" vertical="top"/>
    </xf>
    <xf numFmtId="0" fontId="7" fillId="0" borderId="25" xfId="0" applyFont="1" applyBorder="1" applyAlignment="1">
      <alignment horizontal="right" vertical="top"/>
    </xf>
    <xf numFmtId="0" fontId="7" fillId="0" borderId="33" xfId="0" applyFont="1" applyBorder="1" applyAlignment="1">
      <alignment horizontal="left" vertical="top" wrapText="1"/>
    </xf>
    <xf numFmtId="0" fontId="25" fillId="0" borderId="33" xfId="0" applyFont="1" applyBorder="1" applyAlignment="1">
      <alignment horizontal="left" vertical="top"/>
    </xf>
    <xf numFmtId="0" fontId="25" fillId="0" borderId="22" xfId="0" applyFont="1" applyBorder="1" applyAlignment="1">
      <alignment horizontal="left" vertical="top"/>
    </xf>
    <xf numFmtId="0" fontId="15" fillId="0" borderId="22" xfId="0" applyFont="1" applyBorder="1" applyAlignment="1">
      <alignment horizontal="center" vertical="center" wrapText="1"/>
    </xf>
    <xf numFmtId="0" fontId="22" fillId="0" borderId="24" xfId="0" applyFont="1" applyBorder="1" applyAlignment="1">
      <alignment horizontal="right" vertical="top"/>
    </xf>
    <xf numFmtId="0" fontId="18" fillId="0" borderId="22" xfId="0" applyFont="1" applyBorder="1"/>
    <xf numFmtId="0" fontId="7" fillId="0" borderId="27" xfId="0" applyFont="1" applyBorder="1"/>
    <xf numFmtId="0" fontId="7" fillId="0" borderId="26" xfId="0" applyFont="1" applyBorder="1"/>
    <xf numFmtId="0" fontId="7" fillId="0" borderId="33" xfId="0" applyFont="1" applyBorder="1"/>
    <xf numFmtId="0" fontId="25" fillId="0" borderId="37" xfId="0" applyFont="1" applyBorder="1" applyAlignment="1">
      <alignment vertical="top"/>
    </xf>
    <xf numFmtId="0" fontId="25" fillId="0" borderId="28" xfId="0" applyFont="1" applyBorder="1" applyAlignment="1">
      <alignment vertical="top"/>
    </xf>
    <xf numFmtId="0" fontId="18" fillId="0" borderId="24" xfId="0" applyFont="1" applyBorder="1"/>
    <xf numFmtId="0" fontId="18" fillId="0" borderId="0" xfId="0" applyFont="1" applyAlignment="1">
      <alignment horizontal="left"/>
    </xf>
    <xf numFmtId="0" fontId="18" fillId="0" borderId="0" xfId="0" applyFont="1"/>
    <xf numFmtId="0" fontId="18" fillId="0" borderId="0" xfId="0" applyFont="1" applyAlignment="1">
      <alignment vertical="top"/>
    </xf>
    <xf numFmtId="0" fontId="7" fillId="0" borderId="0" xfId="0" applyFont="1"/>
    <xf numFmtId="0" fontId="15" fillId="0" borderId="0" xfId="0" applyFont="1" applyAlignment="1">
      <alignment horizontal="center" vertical="center"/>
    </xf>
    <xf numFmtId="0" fontId="25" fillId="0" borderId="22" xfId="0" applyFont="1" applyBorder="1" applyAlignment="1">
      <alignment vertical="top" wrapText="1"/>
    </xf>
    <xf numFmtId="0" fontId="7" fillId="0" borderId="27" xfId="0" applyFont="1" applyBorder="1" applyAlignment="1">
      <alignment horizontal="left" vertical="top" wrapText="1"/>
    </xf>
    <xf numFmtId="0" fontId="7" fillId="0" borderId="22" xfId="0" applyFont="1" applyBorder="1" applyAlignment="1">
      <alignment horizontal="center" vertical="top" wrapText="1"/>
    </xf>
    <xf numFmtId="0" fontId="14" fillId="0" borderId="31" xfId="0" applyFont="1" applyBorder="1" applyAlignment="1">
      <alignment horizontal="left" vertical="top" wrapText="1"/>
    </xf>
    <xf numFmtId="0" fontId="10" fillId="0" borderId="26" xfId="0" applyFont="1" applyBorder="1"/>
    <xf numFmtId="0" fontId="16" fillId="0" borderId="23" xfId="0" applyFont="1" applyBorder="1" applyAlignment="1">
      <alignment horizontal="center" vertical="center" wrapText="1"/>
    </xf>
    <xf numFmtId="0" fontId="22" fillId="6" borderId="7" xfId="0" applyFont="1" applyFill="1" applyBorder="1" applyAlignment="1">
      <alignment horizontal="center" vertical="center" wrapText="1"/>
    </xf>
    <xf numFmtId="0" fontId="22" fillId="7" borderId="7" xfId="0" applyFont="1" applyFill="1" applyBorder="1" applyAlignment="1">
      <alignment horizontal="center" vertical="center" wrapText="1"/>
    </xf>
    <xf numFmtId="0" fontId="22" fillId="8" borderId="7" xfId="0" applyFont="1" applyFill="1" applyBorder="1" applyAlignment="1">
      <alignment horizontal="center" vertical="center" wrapText="1"/>
    </xf>
    <xf numFmtId="0" fontId="22" fillId="10" borderId="7" xfId="0" applyFont="1" applyFill="1" applyBorder="1" applyAlignment="1">
      <alignment horizontal="center" vertical="center" wrapText="1"/>
    </xf>
    <xf numFmtId="0" fontId="22" fillId="11" borderId="7" xfId="0" applyFont="1" applyFill="1" applyBorder="1" applyAlignment="1">
      <alignment horizontal="center" vertical="center" wrapText="1"/>
    </xf>
    <xf numFmtId="1" fontId="16" fillId="0" borderId="23" xfId="0" applyNumberFormat="1" applyFont="1" applyBorder="1" applyAlignment="1">
      <alignment horizontal="center" vertical="center"/>
    </xf>
    <xf numFmtId="42" fontId="18" fillId="6" borderId="39" xfId="0" applyNumberFormat="1" applyFont="1" applyFill="1" applyBorder="1" applyAlignment="1" applyProtection="1">
      <alignment horizontal="right"/>
      <protection locked="0"/>
    </xf>
    <xf numFmtId="42" fontId="18" fillId="7" borderId="39" xfId="0" applyNumberFormat="1" applyFont="1" applyFill="1" applyBorder="1" applyAlignment="1" applyProtection="1">
      <alignment horizontal="right"/>
      <protection locked="0"/>
    </xf>
    <xf numFmtId="42" fontId="18" fillId="8" borderId="39" xfId="0" applyNumberFormat="1" applyFont="1" applyFill="1" applyBorder="1" applyAlignment="1" applyProtection="1">
      <alignment horizontal="right"/>
      <protection locked="0"/>
    </xf>
    <xf numFmtId="42" fontId="18" fillId="10" borderId="39" xfId="0" applyNumberFormat="1" applyFont="1" applyFill="1" applyBorder="1" applyAlignment="1" applyProtection="1">
      <alignment horizontal="right"/>
      <protection locked="0"/>
    </xf>
    <xf numFmtId="42" fontId="18" fillId="11" borderId="39" xfId="0" applyNumberFormat="1" applyFont="1" applyFill="1" applyBorder="1" applyAlignment="1" applyProtection="1">
      <alignment horizontal="right"/>
      <protection locked="0"/>
    </xf>
    <xf numFmtId="0" fontId="16" fillId="0" borderId="23" xfId="0" applyFont="1" applyBorder="1" applyAlignment="1">
      <alignment horizontal="center" vertical="center"/>
    </xf>
    <xf numFmtId="0" fontId="25" fillId="0" borderId="27" xfId="0" applyFont="1" applyBorder="1" applyAlignment="1">
      <alignment horizontal="left"/>
    </xf>
    <xf numFmtId="42" fontId="25" fillId="0" borderId="27" xfId="0" applyNumberFormat="1" applyFont="1" applyBorder="1"/>
    <xf numFmtId="0" fontId="10" fillId="0" borderId="27" xfId="0" applyFont="1" applyBorder="1"/>
    <xf numFmtId="0" fontId="9" fillId="0" borderId="22" xfId="0" applyFont="1" applyBorder="1" applyAlignment="1">
      <alignment wrapText="1"/>
    </xf>
    <xf numFmtId="0" fontId="25" fillId="0" borderId="22" xfId="0" applyFont="1" applyBorder="1" applyAlignment="1">
      <alignment wrapText="1"/>
    </xf>
    <xf numFmtId="0" fontId="10" fillId="0" borderId="25" xfId="0" applyFont="1" applyBorder="1"/>
    <xf numFmtId="1" fontId="16" fillId="0" borderId="22" xfId="0" applyNumberFormat="1" applyFont="1" applyBorder="1" applyAlignment="1">
      <alignment horizontal="center" vertical="center"/>
    </xf>
    <xf numFmtId="1" fontId="16" fillId="0" borderId="25" xfId="0" applyNumberFormat="1" applyFont="1" applyBorder="1" applyAlignment="1">
      <alignment horizontal="center" vertical="center"/>
    </xf>
    <xf numFmtId="0" fontId="25" fillId="0" borderId="27" xfId="0" applyFont="1" applyBorder="1" applyAlignment="1">
      <alignment vertical="top"/>
    </xf>
    <xf numFmtId="42" fontId="25" fillId="0" borderId="27" xfId="0" applyNumberFormat="1" applyFont="1" applyBorder="1" applyAlignment="1">
      <alignment horizontal="right" vertical="top" wrapText="1"/>
    </xf>
    <xf numFmtId="0" fontId="7" fillId="0" borderId="27" xfId="0" applyFont="1" applyBorder="1" applyAlignment="1">
      <alignment vertical="top" wrapText="1"/>
    </xf>
    <xf numFmtId="0" fontId="10" fillId="0" borderId="0" xfId="0" applyFont="1"/>
    <xf numFmtId="42" fontId="18" fillId="6" borderId="39" xfId="0" applyNumberFormat="1" applyFont="1" applyFill="1" applyBorder="1" applyAlignment="1" applyProtection="1">
      <alignment horizontal="center"/>
      <protection locked="0"/>
    </xf>
    <xf numFmtId="42" fontId="18" fillId="7" borderId="39" xfId="0" applyNumberFormat="1" applyFont="1" applyFill="1" applyBorder="1" applyAlignment="1" applyProtection="1">
      <alignment horizontal="center"/>
      <protection locked="0"/>
    </xf>
    <xf numFmtId="42" fontId="18" fillId="8" borderId="39" xfId="0" applyNumberFormat="1" applyFont="1" applyFill="1" applyBorder="1" applyAlignment="1" applyProtection="1">
      <alignment horizontal="center"/>
      <protection locked="0"/>
    </xf>
    <xf numFmtId="42" fontId="18" fillId="10" borderId="39" xfId="0" applyNumberFormat="1" applyFont="1" applyFill="1" applyBorder="1" applyAlignment="1" applyProtection="1">
      <alignment horizontal="center"/>
      <protection locked="0"/>
    </xf>
    <xf numFmtId="42" fontId="18" fillId="11" borderId="49" xfId="0" applyNumberFormat="1" applyFont="1" applyFill="1" applyBorder="1" applyAlignment="1" applyProtection="1">
      <alignment horizontal="center"/>
      <protection locked="0"/>
    </xf>
    <xf numFmtId="49" fontId="16" fillId="0" borderId="25" xfId="0" applyNumberFormat="1" applyFont="1" applyBorder="1" applyAlignment="1">
      <alignment horizontal="center" vertical="center"/>
    </xf>
    <xf numFmtId="49" fontId="16" fillId="0" borderId="23" xfId="0" applyNumberFormat="1" applyFont="1" applyBorder="1" applyAlignment="1">
      <alignment horizontal="center" vertical="center"/>
    </xf>
    <xf numFmtId="0" fontId="7" fillId="0" borderId="29" xfId="0" applyFont="1" applyBorder="1"/>
    <xf numFmtId="0" fontId="18" fillId="0" borderId="30" xfId="0" applyFont="1" applyBorder="1" applyAlignment="1">
      <alignment horizontal="left" vertical="top" wrapText="1"/>
    </xf>
    <xf numFmtId="42" fontId="7" fillId="0" borderId="30" xfId="0" applyNumberFormat="1" applyFont="1" applyBorder="1"/>
    <xf numFmtId="42" fontId="7" fillId="0" borderId="27" xfId="0" applyNumberFormat="1" applyFont="1" applyBorder="1"/>
    <xf numFmtId="0" fontId="22" fillId="6" borderId="2"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2" fillId="8" borderId="2" xfId="0" applyFont="1" applyFill="1" applyBorder="1" applyAlignment="1">
      <alignment horizontal="center" vertical="center" wrapText="1"/>
    </xf>
    <xf numFmtId="0" fontId="22" fillId="11" borderId="2" xfId="0" applyFont="1" applyFill="1" applyBorder="1" applyAlignment="1">
      <alignment horizontal="center" vertical="center" wrapText="1"/>
    </xf>
    <xf numFmtId="2" fontId="16" fillId="0" borderId="23" xfId="0" applyNumberFormat="1" applyFont="1" applyBorder="1" applyAlignment="1">
      <alignment horizontal="center" vertical="center"/>
    </xf>
    <xf numFmtId="42" fontId="18" fillId="6" borderId="2" xfId="0" applyNumberFormat="1" applyFont="1" applyFill="1" applyBorder="1" applyAlignment="1">
      <alignment horizontal="right"/>
    </xf>
    <xf numFmtId="42" fontId="18" fillId="7" borderId="2" xfId="0" applyNumberFormat="1" applyFont="1" applyFill="1" applyBorder="1" applyAlignment="1">
      <alignment horizontal="right"/>
    </xf>
    <xf numFmtId="42" fontId="18" fillId="8" borderId="2" xfId="0" applyNumberFormat="1" applyFont="1" applyFill="1" applyBorder="1" applyAlignment="1">
      <alignment horizontal="right"/>
    </xf>
    <xf numFmtId="42" fontId="18" fillId="10" borderId="2" xfId="0" applyNumberFormat="1" applyFont="1" applyFill="1" applyBorder="1" applyAlignment="1">
      <alignment horizontal="right"/>
    </xf>
    <xf numFmtId="42" fontId="18" fillId="11" borderId="2" xfId="0" applyNumberFormat="1" applyFont="1" applyFill="1" applyBorder="1" applyAlignment="1">
      <alignment horizontal="right"/>
    </xf>
    <xf numFmtId="2" fontId="16" fillId="0" borderId="22" xfId="0" applyNumberFormat="1" applyFont="1" applyBorder="1" applyAlignment="1">
      <alignment horizontal="center" vertical="center"/>
    </xf>
    <xf numFmtId="0" fontId="7" fillId="0" borderId="22" xfId="0" applyFont="1" applyBorder="1" applyAlignment="1">
      <alignment horizontal="left" vertical="top" wrapText="1"/>
    </xf>
    <xf numFmtId="2" fontId="33" fillId="0" borderId="22" xfId="0" applyNumberFormat="1" applyFont="1" applyBorder="1" applyAlignment="1">
      <alignment horizontal="center" vertical="center"/>
    </xf>
    <xf numFmtId="0" fontId="18" fillId="0" borderId="35" xfId="0" applyFont="1" applyBorder="1" applyAlignment="1">
      <alignment horizontal="left"/>
    </xf>
    <xf numFmtId="0" fontId="16" fillId="0" borderId="25" xfId="0" applyFont="1" applyBorder="1" applyAlignment="1">
      <alignment horizontal="center" vertical="center" wrapText="1"/>
    </xf>
    <xf numFmtId="0" fontId="22" fillId="0" borderId="23" xfId="0" applyFont="1" applyBorder="1" applyAlignment="1">
      <alignment horizontal="left" vertical="top"/>
    </xf>
    <xf numFmtId="0" fontId="22" fillId="0" borderId="24" xfId="0" applyFont="1" applyBorder="1" applyAlignment="1">
      <alignment horizontal="left" vertical="top"/>
    </xf>
    <xf numFmtId="0" fontId="35" fillId="0" borderId="31" xfId="0" applyFont="1" applyBorder="1" applyAlignment="1">
      <alignment horizontal="left" vertical="top"/>
    </xf>
    <xf numFmtId="0" fontId="36" fillId="0" borderId="27" xfId="0" applyFont="1" applyBorder="1" applyAlignment="1">
      <alignment horizontal="left" vertical="top"/>
    </xf>
    <xf numFmtId="0" fontId="25" fillId="0" borderId="27" xfId="0" applyFont="1" applyBorder="1" applyAlignment="1">
      <alignment horizontal="left" vertical="top"/>
    </xf>
    <xf numFmtId="0" fontId="35" fillId="0" borderId="25" xfId="0" applyFont="1" applyBorder="1" applyAlignment="1">
      <alignment horizontal="left" vertical="top"/>
    </xf>
    <xf numFmtId="0" fontId="36" fillId="0" borderId="22" xfId="0" applyFont="1" applyBorder="1" applyAlignment="1">
      <alignment horizontal="left" vertical="top"/>
    </xf>
    <xf numFmtId="0" fontId="16" fillId="0" borderId="26" xfId="0" applyFont="1" applyBorder="1" applyAlignment="1">
      <alignment horizontal="center" vertical="center" wrapText="1"/>
    </xf>
    <xf numFmtId="0" fontId="25" fillId="0" borderId="25" xfId="0" applyFont="1" applyBorder="1"/>
    <xf numFmtId="0" fontId="25" fillId="0" borderId="22" xfId="0" applyFont="1" applyBorder="1"/>
    <xf numFmtId="0" fontId="24" fillId="0" borderId="25" xfId="0" applyFont="1" applyBorder="1"/>
    <xf numFmtId="0" fontId="24" fillId="0" borderId="22" xfId="0" applyFont="1" applyBorder="1"/>
    <xf numFmtId="0" fontId="40" fillId="0" borderId="30" xfId="0" applyFont="1" applyBorder="1" applyAlignment="1">
      <alignment horizontal="center" vertical="center" wrapText="1"/>
    </xf>
    <xf numFmtId="0" fontId="24" fillId="0" borderId="24" xfId="0" applyFont="1" applyBorder="1"/>
    <xf numFmtId="0" fontId="16" fillId="0" borderId="23" xfId="0" applyFont="1" applyBorder="1" applyAlignment="1">
      <alignment horizontal="left" vertical="center" wrapText="1"/>
    </xf>
    <xf numFmtId="0" fontId="10" fillId="0" borderId="32" xfId="0" applyFont="1" applyBorder="1" applyAlignment="1">
      <alignment horizontal="center" vertical="top" wrapText="1"/>
    </xf>
    <xf numFmtId="0" fontId="10" fillId="0" borderId="30" xfId="0" applyFont="1" applyBorder="1" applyAlignment="1">
      <alignment horizontal="center" vertical="top" wrapText="1"/>
    </xf>
    <xf numFmtId="0" fontId="17" fillId="0" borderId="24" xfId="0" applyFont="1" applyBorder="1" applyAlignment="1">
      <alignment horizontal="left" vertical="top" wrapText="1"/>
    </xf>
    <xf numFmtId="0" fontId="22" fillId="0" borderId="22" xfId="0" applyFont="1" applyBorder="1" applyAlignment="1">
      <alignment horizontal="left"/>
    </xf>
    <xf numFmtId="44" fontId="22" fillId="0" borderId="22" xfId="3" applyFont="1" applyFill="1" applyBorder="1" applyAlignment="1" applyProtection="1">
      <alignment horizontal="right"/>
    </xf>
    <xf numFmtId="0" fontId="22" fillId="0" borderId="22" xfId="0" applyFont="1" applyBorder="1" applyAlignment="1">
      <alignment horizontal="center"/>
    </xf>
    <xf numFmtId="0" fontId="22" fillId="9" borderId="22" xfId="0" applyFont="1" applyFill="1" applyBorder="1" applyAlignment="1">
      <alignment horizontal="center"/>
    </xf>
    <xf numFmtId="0" fontId="22" fillId="9" borderId="22" xfId="0" applyFont="1" applyFill="1" applyBorder="1" applyAlignment="1">
      <alignment horizontal="right"/>
    </xf>
    <xf numFmtId="42" fontId="18" fillId="2" borderId="22" xfId="3" applyNumberFormat="1" applyFont="1" applyFill="1" applyBorder="1" applyAlignment="1" applyProtection="1">
      <alignment horizontal="right"/>
    </xf>
    <xf numFmtId="0" fontId="22" fillId="0" borderId="25" xfId="0" applyFont="1" applyBorder="1" applyAlignment="1">
      <alignment horizontal="left"/>
    </xf>
    <xf numFmtId="0" fontId="22" fillId="0" borderId="28" xfId="0" applyFont="1" applyBorder="1" applyAlignment="1">
      <alignment horizontal="left"/>
    </xf>
    <xf numFmtId="0" fontId="18" fillId="0" borderId="25" xfId="0" applyFont="1" applyBorder="1"/>
    <xf numFmtId="3" fontId="18" fillId="0" borderId="27" xfId="0" applyNumberFormat="1" applyFont="1" applyBorder="1"/>
    <xf numFmtId="0" fontId="22" fillId="0" borderId="23" xfId="0" applyFont="1" applyBorder="1" applyAlignment="1">
      <alignment horizontal="left"/>
    </xf>
    <xf numFmtId="5" fontId="41" fillId="0" borderId="22" xfId="3" applyNumberFormat="1" applyFont="1" applyFill="1" applyBorder="1" applyAlignment="1" applyProtection="1">
      <alignment horizontal="center"/>
    </xf>
    <xf numFmtId="0" fontId="22" fillId="0" borderId="36" xfId="0" applyFont="1" applyBorder="1" applyAlignment="1">
      <alignment horizontal="left"/>
    </xf>
    <xf numFmtId="3" fontId="18" fillId="0" borderId="22" xfId="0" applyNumberFormat="1" applyFont="1" applyBorder="1"/>
    <xf numFmtId="0" fontId="22" fillId="0" borderId="22" xfId="0" applyFont="1" applyBorder="1" applyAlignment="1">
      <alignment horizontal="center" vertical="top" wrapText="1"/>
    </xf>
    <xf numFmtId="0" fontId="18" fillId="0" borderId="22" xfId="0" applyFont="1" applyBorder="1" applyAlignment="1">
      <alignment horizontal="center"/>
    </xf>
    <xf numFmtId="42" fontId="22" fillId="0" borderId="22" xfId="0" applyNumberFormat="1" applyFont="1" applyBorder="1" applyAlignment="1">
      <alignment horizontal="center" vertical="top" wrapText="1"/>
    </xf>
    <xf numFmtId="0" fontId="22" fillId="0" borderId="27" xfId="0" applyFont="1" applyBorder="1" applyAlignment="1">
      <alignment horizontal="center"/>
    </xf>
    <xf numFmtId="0" fontId="22" fillId="0" borderId="2" xfId="0" applyFont="1" applyBorder="1" applyAlignment="1">
      <alignment horizontal="center" vertical="center" wrapText="1"/>
    </xf>
    <xf numFmtId="42" fontId="18" fillId="6" borderId="2" xfId="0" applyNumberFormat="1" applyFont="1" applyFill="1" applyBorder="1" applyAlignment="1">
      <alignment horizontal="center"/>
    </xf>
    <xf numFmtId="42" fontId="18" fillId="7" borderId="2" xfId="0" applyNumberFormat="1" applyFont="1" applyFill="1" applyBorder="1" applyAlignment="1">
      <alignment horizontal="center"/>
    </xf>
    <xf numFmtId="42" fontId="18" fillId="8" borderId="2" xfId="0" applyNumberFormat="1" applyFont="1" applyFill="1" applyBorder="1" applyAlignment="1">
      <alignment horizontal="center"/>
    </xf>
    <xf numFmtId="42" fontId="18" fillId="10" borderId="2" xfId="0" applyNumberFormat="1" applyFont="1" applyFill="1" applyBorder="1" applyAlignment="1">
      <alignment horizontal="center"/>
    </xf>
    <xf numFmtId="42" fontId="18" fillId="11" borderId="2" xfId="0" applyNumberFormat="1" applyFont="1" applyFill="1" applyBorder="1" applyAlignment="1">
      <alignment horizontal="center"/>
    </xf>
    <xf numFmtId="0" fontId="16" fillId="0" borderId="24" xfId="0" applyFont="1" applyBorder="1" applyAlignment="1">
      <alignment horizontal="center" vertical="center" wrapText="1"/>
    </xf>
    <xf numFmtId="42" fontId="18" fillId="6" borderId="7" xfId="0" applyNumberFormat="1" applyFont="1" applyFill="1" applyBorder="1" applyAlignment="1">
      <alignment horizontal="right"/>
    </xf>
    <xf numFmtId="42" fontId="18" fillId="7" borderId="7" xfId="0" applyNumberFormat="1" applyFont="1" applyFill="1" applyBorder="1" applyAlignment="1">
      <alignment horizontal="right"/>
    </xf>
    <xf numFmtId="42" fontId="18" fillId="8" borderId="7" xfId="0" applyNumberFormat="1" applyFont="1" applyFill="1" applyBorder="1" applyAlignment="1">
      <alignment horizontal="right"/>
    </xf>
    <xf numFmtId="42" fontId="18" fillId="10" borderId="7" xfId="0" applyNumberFormat="1" applyFont="1" applyFill="1" applyBorder="1" applyAlignment="1">
      <alignment horizontal="right"/>
    </xf>
    <xf numFmtId="42" fontId="18" fillId="11" borderId="7" xfId="0" applyNumberFormat="1" applyFont="1" applyFill="1" applyBorder="1" applyAlignment="1">
      <alignment horizontal="right"/>
    </xf>
    <xf numFmtId="0" fontId="22" fillId="0" borderId="3" xfId="0" applyFont="1" applyBorder="1" applyAlignment="1">
      <alignment horizontal="center" vertical="center" wrapText="1"/>
    </xf>
    <xf numFmtId="0" fontId="16" fillId="0" borderId="24" xfId="0" applyFont="1" applyBorder="1" applyAlignment="1">
      <alignment horizontal="left" vertical="center" wrapText="1"/>
    </xf>
    <xf numFmtId="0" fontId="10" fillId="0" borderId="0" xfId="0" applyFont="1" applyAlignment="1">
      <alignment horizontal="center" vertical="top" wrapText="1"/>
    </xf>
    <xf numFmtId="0" fontId="29" fillId="0" borderId="5" xfId="0" applyFont="1" applyBorder="1" applyAlignment="1">
      <alignment horizontal="right" wrapText="1"/>
    </xf>
    <xf numFmtId="0" fontId="45" fillId="0" borderId="5" xfId="0" applyFont="1" applyBorder="1" applyAlignment="1">
      <alignment horizontal="right" wrapText="1"/>
    </xf>
    <xf numFmtId="0" fontId="9" fillId="0" borderId="5" xfId="0" applyFont="1" applyBorder="1" applyAlignment="1">
      <alignment horizontal="right" wrapText="1"/>
    </xf>
    <xf numFmtId="0" fontId="16" fillId="0" borderId="42" xfId="0" applyFont="1" applyBorder="1" applyAlignment="1">
      <alignment horizontal="center" vertical="center" wrapText="1"/>
    </xf>
    <xf numFmtId="0" fontId="16" fillId="0" borderId="38" xfId="0" applyFont="1" applyBorder="1" applyAlignment="1">
      <alignment horizontal="center" vertical="center" wrapText="1"/>
    </xf>
    <xf numFmtId="49" fontId="22" fillId="0" borderId="0" xfId="0" applyNumberFormat="1" applyFont="1" applyAlignment="1">
      <alignment horizontal="left" vertical="top"/>
    </xf>
    <xf numFmtId="49" fontId="22" fillId="0" borderId="0" xfId="0" applyNumberFormat="1" applyFont="1" applyAlignment="1">
      <alignment horizontal="left" vertical="center"/>
    </xf>
    <xf numFmtId="49" fontId="22" fillId="0" borderId="0" xfId="0" applyNumberFormat="1" applyFont="1" applyAlignment="1">
      <alignment horizontal="center" vertical="top"/>
    </xf>
    <xf numFmtId="49" fontId="27" fillId="0" borderId="0" xfId="9" applyNumberFormat="1" applyFont="1" applyFill="1" applyBorder="1" applyAlignment="1" applyProtection="1">
      <alignment horizontal="left" vertical="top"/>
    </xf>
    <xf numFmtId="0" fontId="22" fillId="0" borderId="22" xfId="0" applyFont="1" applyBorder="1" applyAlignment="1">
      <alignment horizontal="center" wrapText="1"/>
    </xf>
    <xf numFmtId="0" fontId="22" fillId="0" borderId="26" xfId="0" applyFont="1" applyBorder="1" applyAlignment="1">
      <alignment horizontal="center" wrapText="1"/>
    </xf>
    <xf numFmtId="0" fontId="22" fillId="0" borderId="25" xfId="0" applyFont="1" applyBorder="1" applyAlignment="1">
      <alignment vertical="top"/>
    </xf>
    <xf numFmtId="0" fontId="24" fillId="0" borderId="4" xfId="0" applyFont="1" applyBorder="1" applyAlignment="1" applyProtection="1">
      <alignment wrapText="1"/>
      <protection locked="0"/>
    </xf>
    <xf numFmtId="0" fontId="24" fillId="0" borderId="63" xfId="0" applyFont="1" applyBorder="1" applyAlignment="1" applyProtection="1">
      <alignment wrapText="1"/>
      <protection locked="0"/>
    </xf>
    <xf numFmtId="0" fontId="24" fillId="0" borderId="66" xfId="0" applyFont="1" applyBorder="1" applyAlignment="1" applyProtection="1">
      <alignment wrapText="1"/>
      <protection locked="0"/>
    </xf>
    <xf numFmtId="42" fontId="38" fillId="18" borderId="2" xfId="0" applyNumberFormat="1" applyFont="1" applyFill="1" applyBorder="1" applyAlignment="1">
      <alignment vertical="center" wrapText="1"/>
    </xf>
    <xf numFmtId="1" fontId="22" fillId="19" borderId="39" xfId="0" applyNumberFormat="1" applyFont="1" applyFill="1" applyBorder="1" applyAlignment="1" applyProtection="1">
      <alignment horizontal="left" vertical="top"/>
      <protection locked="0"/>
    </xf>
    <xf numFmtId="0" fontId="18" fillId="19" borderId="39" xfId="0" applyFont="1" applyFill="1" applyBorder="1" applyAlignment="1" applyProtection="1">
      <alignment horizontal="left"/>
      <protection locked="0"/>
    </xf>
    <xf numFmtId="0" fontId="29" fillId="19" borderId="3" xfId="0" applyFont="1" applyFill="1" applyBorder="1" applyAlignment="1">
      <alignment horizontal="left"/>
    </xf>
    <xf numFmtId="0" fontId="22" fillId="19" borderId="6" xfId="0" applyFont="1" applyFill="1" applyBorder="1" applyAlignment="1">
      <alignment horizontal="left"/>
    </xf>
    <xf numFmtId="0" fontId="22" fillId="19" borderId="3" xfId="0" applyFont="1" applyFill="1" applyBorder="1" applyAlignment="1">
      <alignment horizontal="right"/>
    </xf>
    <xf numFmtId="0" fontId="18" fillId="19" borderId="54" xfId="0" applyFont="1" applyFill="1" applyBorder="1" applyAlignment="1" applyProtection="1">
      <alignment horizontal="left" vertical="center"/>
      <protection locked="0"/>
    </xf>
    <xf numFmtId="0" fontId="18" fillId="19" borderId="39" xfId="0" applyFont="1" applyFill="1" applyBorder="1" applyAlignment="1" applyProtection="1">
      <alignment horizontal="center"/>
      <protection locked="0"/>
    </xf>
    <xf numFmtId="0" fontId="22" fillId="17" borderId="2" xfId="0" applyFont="1" applyFill="1" applyBorder="1" applyAlignment="1">
      <alignment horizontal="center" vertical="center" wrapText="1"/>
    </xf>
    <xf numFmtId="42" fontId="22" fillId="17" borderId="8" xfId="0" applyNumberFormat="1" applyFont="1" applyFill="1" applyBorder="1" applyAlignment="1">
      <alignment horizontal="right"/>
    </xf>
    <xf numFmtId="42" fontId="22" fillId="17" borderId="2" xfId="0" applyNumberFormat="1" applyFont="1" applyFill="1" applyBorder="1" applyAlignment="1">
      <alignment horizontal="right"/>
    </xf>
    <xf numFmtId="0" fontId="22" fillId="17" borderId="7" xfId="0" applyFont="1" applyFill="1" applyBorder="1" applyAlignment="1">
      <alignment horizontal="center" vertical="center" wrapText="1"/>
    </xf>
    <xf numFmtId="2" fontId="16" fillId="0" borderId="25" xfId="0" applyNumberFormat="1" applyFont="1" applyBorder="1" applyAlignment="1">
      <alignment horizontal="center" vertical="center"/>
    </xf>
    <xf numFmtId="42" fontId="22" fillId="17" borderId="7" xfId="0" applyNumberFormat="1" applyFont="1" applyFill="1" applyBorder="1" applyAlignment="1">
      <alignment horizontal="right"/>
    </xf>
    <xf numFmtId="42" fontId="22" fillId="6" borderId="76" xfId="0" applyNumberFormat="1" applyFont="1" applyFill="1" applyBorder="1" applyAlignment="1">
      <alignment horizontal="right"/>
    </xf>
    <xf numFmtId="42" fontId="22" fillId="7" borderId="76" xfId="0" applyNumberFormat="1" applyFont="1" applyFill="1" applyBorder="1" applyAlignment="1">
      <alignment horizontal="right"/>
    </xf>
    <xf numFmtId="42" fontId="22" fillId="8" borderId="76" xfId="0" applyNumberFormat="1" applyFont="1" applyFill="1" applyBorder="1" applyAlignment="1">
      <alignment horizontal="right"/>
    </xf>
    <xf numFmtId="42" fontId="22" fillId="10" borderId="76" xfId="0" applyNumberFormat="1" applyFont="1" applyFill="1" applyBorder="1" applyAlignment="1">
      <alignment horizontal="right"/>
    </xf>
    <xf numFmtId="42" fontId="22" fillId="9" borderId="76" xfId="0" applyNumberFormat="1" applyFont="1" applyFill="1" applyBorder="1" applyAlignment="1">
      <alignment horizontal="right"/>
    </xf>
    <xf numFmtId="42" fontId="22" fillId="17" borderId="77" xfId="0" applyNumberFormat="1" applyFont="1" applyFill="1" applyBorder="1" applyAlignment="1">
      <alignment horizontal="right"/>
    </xf>
    <xf numFmtId="42" fontId="18" fillId="6" borderId="55" xfId="0" applyNumberFormat="1" applyFont="1" applyFill="1" applyBorder="1" applyAlignment="1">
      <alignment horizontal="right"/>
    </xf>
    <xf numFmtId="42" fontId="18" fillId="7" borderId="55" xfId="0" applyNumberFormat="1" applyFont="1" applyFill="1" applyBorder="1" applyAlignment="1">
      <alignment horizontal="right"/>
    </xf>
    <xf numFmtId="42" fontId="18" fillId="8" borderId="55" xfId="0" applyNumberFormat="1" applyFont="1" applyFill="1" applyBorder="1" applyAlignment="1">
      <alignment horizontal="right"/>
    </xf>
    <xf numFmtId="42" fontId="18" fillId="10" borderId="55" xfId="0" applyNumberFormat="1" applyFont="1" applyFill="1" applyBorder="1" applyAlignment="1">
      <alignment horizontal="right"/>
    </xf>
    <xf numFmtId="42" fontId="18" fillId="11" borderId="55" xfId="0" applyNumberFormat="1" applyFont="1" applyFill="1" applyBorder="1" applyAlignment="1">
      <alignment horizontal="right"/>
    </xf>
    <xf numFmtId="42" fontId="22" fillId="17" borderId="55" xfId="0" applyNumberFormat="1" applyFont="1" applyFill="1" applyBorder="1" applyAlignment="1">
      <alignment horizontal="right"/>
    </xf>
    <xf numFmtId="0" fontId="25" fillId="17" borderId="75" xfId="0" applyFont="1" applyFill="1" applyBorder="1" applyAlignment="1">
      <alignment horizontal="left"/>
    </xf>
    <xf numFmtId="0" fontId="25" fillId="17" borderId="76" xfId="0" applyFont="1" applyFill="1" applyBorder="1" applyAlignment="1">
      <alignment horizontal="left"/>
    </xf>
    <xf numFmtId="0" fontId="25" fillId="17" borderId="78" xfId="0" applyFont="1" applyFill="1" applyBorder="1" applyAlignment="1">
      <alignment horizontal="left"/>
    </xf>
    <xf numFmtId="42" fontId="22" fillId="17" borderId="74" xfId="0" applyNumberFormat="1" applyFont="1" applyFill="1" applyBorder="1" applyAlignment="1">
      <alignment horizontal="right"/>
    </xf>
    <xf numFmtId="1" fontId="16" fillId="0" borderId="24" xfId="0" applyNumberFormat="1" applyFont="1" applyBorder="1" applyAlignment="1">
      <alignment horizontal="center" vertical="center"/>
    </xf>
    <xf numFmtId="42" fontId="22" fillId="17" borderId="22" xfId="3" applyNumberFormat="1" applyFont="1" applyFill="1" applyBorder="1" applyAlignment="1" applyProtection="1">
      <alignment horizontal="right"/>
    </xf>
    <xf numFmtId="165" fontId="22" fillId="17" borderId="23" xfId="3" applyNumberFormat="1" applyFont="1" applyFill="1" applyBorder="1" applyAlignment="1" applyProtection="1">
      <alignment horizontal="right"/>
    </xf>
    <xf numFmtId="42" fontId="22" fillId="17" borderId="22" xfId="0" applyNumberFormat="1" applyFont="1" applyFill="1" applyBorder="1" applyAlignment="1">
      <alignment horizontal="center" vertical="top" wrapText="1"/>
    </xf>
    <xf numFmtId="0" fontId="18" fillId="17" borderId="2" xfId="0" applyFont="1" applyFill="1" applyBorder="1"/>
    <xf numFmtId="0" fontId="22" fillId="0" borderId="7" xfId="0" applyFont="1" applyBorder="1" applyAlignment="1">
      <alignment horizontal="center" vertical="center" wrapText="1"/>
    </xf>
    <xf numFmtId="9" fontId="25" fillId="0" borderId="9" xfId="0" applyNumberFormat="1" applyFont="1" applyBorder="1" applyAlignment="1">
      <alignment vertical="center" wrapText="1"/>
    </xf>
    <xf numFmtId="0" fontId="44" fillId="0" borderId="9" xfId="0" applyFont="1" applyBorder="1" applyAlignment="1">
      <alignment vertical="center" wrapText="1"/>
    </xf>
    <xf numFmtId="5" fontId="18" fillId="20" borderId="22" xfId="3" applyNumberFormat="1" applyFont="1" applyFill="1" applyBorder="1" applyAlignment="1" applyProtection="1">
      <alignment horizontal="center"/>
    </xf>
    <xf numFmtId="42" fontId="22" fillId="17" borderId="2" xfId="0" applyNumberFormat="1" applyFont="1" applyFill="1" applyBorder="1" applyAlignment="1">
      <alignment horizontal="center" vertical="center"/>
    </xf>
    <xf numFmtId="42" fontId="22" fillId="0" borderId="57" xfId="0" applyNumberFormat="1" applyFont="1" applyBorder="1" applyAlignment="1">
      <alignment horizontal="center" vertical="center"/>
    </xf>
    <xf numFmtId="0" fontId="0" fillId="0" borderId="0" xfId="0" quotePrefix="1" applyAlignment="1">
      <alignment wrapText="1"/>
    </xf>
    <xf numFmtId="0" fontId="1" fillId="0" borderId="0" xfId="0" quotePrefix="1" applyFont="1" applyAlignment="1">
      <alignment wrapText="1"/>
    </xf>
    <xf numFmtId="0" fontId="0" fillId="0" borderId="0" xfId="0" applyAlignment="1">
      <alignment wrapText="1"/>
    </xf>
    <xf numFmtId="0" fontId="50" fillId="0" borderId="34" xfId="0" applyFont="1" applyBorder="1" applyAlignment="1">
      <alignment horizontal="left"/>
    </xf>
    <xf numFmtId="5" fontId="18" fillId="0" borderId="22" xfId="3" applyNumberFormat="1" applyFont="1" applyFill="1" applyBorder="1" applyAlignment="1" applyProtection="1">
      <alignment horizontal="center"/>
    </xf>
    <xf numFmtId="0" fontId="18" fillId="0" borderId="8" xfId="0" applyFont="1" applyBorder="1" applyAlignment="1">
      <alignment horizontal="right" vertical="top"/>
    </xf>
    <xf numFmtId="0" fontId="18" fillId="0" borderId="8" xfId="0" applyFont="1" applyBorder="1" applyAlignment="1">
      <alignment horizontal="right" vertical="top" wrapText="1"/>
    </xf>
    <xf numFmtId="0" fontId="50" fillId="0" borderId="3" xfId="0" applyFont="1" applyBorder="1" applyAlignment="1">
      <alignment vertical="top" wrapText="1"/>
    </xf>
    <xf numFmtId="0" fontId="22" fillId="17" borderId="75" xfId="0" applyFont="1" applyFill="1" applyBorder="1" applyAlignment="1">
      <alignment horizontal="right" vertical="top"/>
    </xf>
    <xf numFmtId="0" fontId="22" fillId="17" borderId="76" xfId="0" applyFont="1" applyFill="1" applyBorder="1" applyAlignment="1">
      <alignment horizontal="right" vertical="top"/>
    </xf>
    <xf numFmtId="0" fontId="22" fillId="17" borderId="75" xfId="0" applyFont="1" applyFill="1" applyBorder="1" applyAlignment="1">
      <alignment horizontal="right" vertical="top" wrapText="1"/>
    </xf>
    <xf numFmtId="0" fontId="22" fillId="17" borderId="76" xfId="0" applyFont="1" applyFill="1" applyBorder="1" applyAlignment="1">
      <alignment horizontal="right" vertical="top" wrapText="1"/>
    </xf>
    <xf numFmtId="0" fontId="42" fillId="17" borderId="23" xfId="0" applyFont="1" applyFill="1" applyBorder="1" applyAlignment="1">
      <alignment horizontal="center" vertical="top" wrapText="1"/>
    </xf>
    <xf numFmtId="0" fontId="42" fillId="17" borderId="24" xfId="0" applyFont="1" applyFill="1" applyBorder="1" applyAlignment="1">
      <alignment horizontal="center" vertical="top" wrapText="1"/>
    </xf>
    <xf numFmtId="0" fontId="42" fillId="17" borderId="62" xfId="0" applyFont="1" applyFill="1" applyBorder="1" applyAlignment="1">
      <alignment horizontal="center" vertical="top" wrapText="1"/>
    </xf>
    <xf numFmtId="0" fontId="22" fillId="0" borderId="23" xfId="0" applyFont="1" applyBorder="1" applyAlignment="1">
      <alignment horizontal="center"/>
    </xf>
    <xf numFmtId="0" fontId="22" fillId="0" borderId="25" xfId="0" applyFont="1" applyBorder="1" applyAlignment="1">
      <alignment horizontal="center"/>
    </xf>
    <xf numFmtId="0" fontId="29" fillId="17" borderId="68" xfId="0" applyFont="1" applyFill="1" applyBorder="1" applyAlignment="1">
      <alignment horizontal="center" vertical="top" wrapText="1"/>
    </xf>
    <xf numFmtId="0" fontId="29" fillId="17" borderId="69" xfId="0" applyFont="1" applyFill="1" applyBorder="1" applyAlignment="1">
      <alignment horizontal="center" vertical="top" wrapText="1"/>
    </xf>
    <xf numFmtId="0" fontId="22" fillId="0" borderId="70" xfId="0" applyFont="1" applyBorder="1" applyAlignment="1">
      <alignment horizontal="center" vertical="center" wrapText="1"/>
    </xf>
    <xf numFmtId="0" fontId="22" fillId="0" borderId="71" xfId="0" applyFont="1" applyBorder="1" applyAlignment="1">
      <alignment horizontal="center" vertical="center" wrapText="1"/>
    </xf>
    <xf numFmtId="0" fontId="39" fillId="17" borderId="72" xfId="0" applyFont="1" applyFill="1" applyBorder="1" applyAlignment="1">
      <alignment horizontal="center" vertical="center" wrapText="1"/>
    </xf>
    <xf numFmtId="0" fontId="39" fillId="17" borderId="73" xfId="0" applyFont="1" applyFill="1" applyBorder="1" applyAlignment="1">
      <alignment horizontal="center" vertical="center" wrapText="1"/>
    </xf>
    <xf numFmtId="0" fontId="23" fillId="0" borderId="3" xfId="0" applyFont="1" applyBorder="1" applyAlignment="1">
      <alignment horizontal="center" vertical="center" wrapText="1"/>
    </xf>
    <xf numFmtId="0" fontId="23" fillId="0" borderId="8"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8" xfId="0" applyFont="1" applyBorder="1" applyAlignment="1">
      <alignment horizontal="center" vertical="center" wrapText="1"/>
    </xf>
    <xf numFmtId="0" fontId="34" fillId="0" borderId="0" xfId="0" applyFont="1" applyAlignment="1">
      <alignment horizontal="center" vertical="top" wrapText="1"/>
    </xf>
    <xf numFmtId="0" fontId="34" fillId="0" borderId="30" xfId="0" applyFont="1" applyBorder="1" applyAlignment="1">
      <alignment horizontal="center" vertical="top" wrapText="1"/>
    </xf>
    <xf numFmtId="0" fontId="10" fillId="0" borderId="0" xfId="0" applyFont="1" applyAlignment="1">
      <alignment horizontal="left" vertical="top" wrapText="1"/>
    </xf>
    <xf numFmtId="0" fontId="10" fillId="0" borderId="37" xfId="0" applyFont="1" applyBorder="1" applyAlignment="1">
      <alignment horizontal="left" vertical="top" wrapText="1"/>
    </xf>
    <xf numFmtId="0" fontId="10" fillId="0" borderId="30" xfId="0" applyFont="1" applyBorder="1" applyAlignment="1">
      <alignment horizontal="left" vertical="top" wrapText="1"/>
    </xf>
    <xf numFmtId="0" fontId="10" fillId="0" borderId="31" xfId="0" applyFont="1" applyBorder="1" applyAlignment="1">
      <alignment horizontal="left" vertical="top" wrapText="1"/>
    </xf>
    <xf numFmtId="0" fontId="7" fillId="0" borderId="46" xfId="0" applyFont="1" applyBorder="1" applyAlignment="1">
      <alignment horizontal="left" vertical="top" wrapText="1"/>
    </xf>
    <xf numFmtId="0" fontId="7" fillId="0" borderId="47" xfId="0" applyFont="1" applyBorder="1" applyAlignment="1">
      <alignment horizontal="left" vertical="top" wrapText="1"/>
    </xf>
    <xf numFmtId="0" fontId="7" fillId="0" borderId="48" xfId="0" applyFont="1" applyBorder="1" applyAlignment="1">
      <alignment horizontal="left" vertical="top" wrapText="1"/>
    </xf>
    <xf numFmtId="0" fontId="7" fillId="0" borderId="36" xfId="0" applyFont="1" applyBorder="1" applyAlignment="1">
      <alignment horizontal="center" vertical="top" wrapText="1"/>
    </xf>
    <xf numFmtId="0" fontId="7" fillId="0" borderId="32" xfId="0" applyFont="1" applyBorder="1" applyAlignment="1">
      <alignment horizontal="center" vertical="top" wrapText="1"/>
    </xf>
    <xf numFmtId="0" fontId="7" fillId="0" borderId="28" xfId="0" applyFont="1" applyBorder="1" applyAlignment="1">
      <alignment horizontal="center" vertical="top" wrapText="1"/>
    </xf>
    <xf numFmtId="0" fontId="7" fillId="0" borderId="38" xfId="0" applyFont="1" applyBorder="1" applyAlignment="1">
      <alignment horizontal="center" vertical="top" wrapText="1"/>
    </xf>
    <xf numFmtId="0" fontId="7" fillId="0" borderId="30" xfId="0" applyFont="1" applyBorder="1" applyAlignment="1">
      <alignment horizontal="center" vertical="top" wrapText="1"/>
    </xf>
    <xf numFmtId="0" fontId="7" fillId="0" borderId="31" xfId="0" applyFont="1" applyBorder="1" applyAlignment="1">
      <alignment horizontal="center" vertical="top" wrapText="1"/>
    </xf>
    <xf numFmtId="0" fontId="18" fillId="19" borderId="49" xfId="0" applyFont="1" applyFill="1" applyBorder="1" applyAlignment="1" applyProtection="1">
      <alignment horizontal="left" vertical="center" wrapText="1"/>
      <protection locked="0"/>
    </xf>
    <xf numFmtId="0" fontId="18" fillId="19" borderId="50" xfId="0" applyFont="1" applyFill="1" applyBorder="1" applyAlignment="1" applyProtection="1">
      <alignment horizontal="left" vertical="center" wrapText="1"/>
      <protection locked="0"/>
    </xf>
    <xf numFmtId="0" fontId="18" fillId="19" borderId="51" xfId="0" applyFont="1" applyFill="1" applyBorder="1" applyAlignment="1" applyProtection="1">
      <alignment horizontal="left" vertical="center" wrapText="1"/>
      <protection locked="0"/>
    </xf>
    <xf numFmtId="0" fontId="17" fillId="13" borderId="23" xfId="0" applyFont="1" applyFill="1" applyBorder="1" applyAlignment="1">
      <alignment horizontal="center" vertical="top" wrapText="1"/>
    </xf>
    <xf numFmtId="0" fontId="17" fillId="13" borderId="24" xfId="0" applyFont="1" applyFill="1" applyBorder="1" applyAlignment="1">
      <alignment horizontal="center" vertical="top" wrapText="1"/>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2" fillId="0" borderId="23" xfId="0" applyFont="1" applyBorder="1" applyAlignment="1">
      <alignment horizontal="left" vertical="top" wrapText="1"/>
    </xf>
    <xf numFmtId="0" fontId="22" fillId="0" borderId="24" xfId="0" applyFont="1" applyBorder="1" applyAlignment="1">
      <alignment horizontal="left" vertical="top" wrapText="1"/>
    </xf>
    <xf numFmtId="0" fontId="22" fillId="0" borderId="23" xfId="0" applyFont="1" applyBorder="1" applyAlignment="1">
      <alignment horizontal="left" vertical="top"/>
    </xf>
    <xf numFmtId="0" fontId="22" fillId="0" borderId="24" xfId="0" applyFont="1" applyBorder="1" applyAlignment="1">
      <alignment horizontal="left" vertical="top"/>
    </xf>
    <xf numFmtId="42" fontId="50" fillId="0" borderId="21" xfId="0" applyNumberFormat="1" applyFont="1" applyBorder="1" applyAlignment="1">
      <alignment horizontal="center" vertical="center" wrapText="1"/>
    </xf>
    <xf numFmtId="42" fontId="50" fillId="0" borderId="0" xfId="0" applyNumberFormat="1" applyFont="1" applyAlignment="1">
      <alignment horizontal="center" vertical="center" wrapText="1"/>
    </xf>
    <xf numFmtId="42" fontId="50" fillId="0" borderId="8" xfId="0" applyNumberFormat="1" applyFont="1" applyBorder="1" applyAlignment="1">
      <alignment horizontal="center" vertical="center" wrapText="1"/>
    </xf>
    <xf numFmtId="42" fontId="18" fillId="0" borderId="21" xfId="0" applyNumberFormat="1" applyFont="1" applyBorder="1" applyAlignment="1">
      <alignment horizontal="center"/>
    </xf>
    <xf numFmtId="42" fontId="18" fillId="0" borderId="0" xfId="0" applyNumberFormat="1" applyFont="1" applyAlignment="1">
      <alignment horizontal="center"/>
    </xf>
    <xf numFmtId="42" fontId="18" fillId="0" borderId="66" xfId="0" applyNumberFormat="1" applyFont="1" applyBorder="1" applyAlignment="1">
      <alignment horizontal="center"/>
    </xf>
    <xf numFmtId="0" fontId="50" fillId="0" borderId="3" xfId="0" applyFont="1" applyBorder="1" applyAlignment="1">
      <alignment horizontal="left" vertical="center" wrapText="1"/>
    </xf>
    <xf numFmtId="0" fontId="50" fillId="0" borderId="6" xfId="0" applyFont="1" applyBorder="1" applyAlignment="1">
      <alignment horizontal="left" vertical="center" wrapText="1"/>
    </xf>
    <xf numFmtId="0" fontId="50" fillId="0" borderId="8" xfId="0" applyFont="1" applyBorder="1" applyAlignment="1">
      <alignment horizontal="left" vertical="center" wrapText="1"/>
    </xf>
    <xf numFmtId="0" fontId="29" fillId="19" borderId="3" xfId="0" applyFont="1" applyFill="1" applyBorder="1" applyAlignment="1">
      <alignment horizontal="left"/>
    </xf>
    <xf numFmtId="0" fontId="29" fillId="19" borderId="6" xfId="0" applyFont="1" applyFill="1" applyBorder="1" applyAlignment="1">
      <alignment horizontal="left"/>
    </xf>
    <xf numFmtId="0" fontId="18" fillId="0" borderId="2" xfId="0" applyFont="1" applyBorder="1" applyAlignment="1">
      <alignment horizontal="right" vertical="top"/>
    </xf>
    <xf numFmtId="0" fontId="54" fillId="0" borderId="3" xfId="0" applyFont="1" applyBorder="1" applyAlignment="1">
      <alignment horizontal="left" vertical="top" wrapText="1"/>
    </xf>
    <xf numFmtId="0" fontId="54" fillId="0" borderId="6" xfId="0" applyFont="1" applyBorder="1" applyAlignment="1">
      <alignment horizontal="left" vertical="top" wrapText="1"/>
    </xf>
    <xf numFmtId="42" fontId="18" fillId="0" borderId="8" xfId="0" applyNumberFormat="1" applyFont="1" applyBorder="1" applyAlignment="1">
      <alignment horizontal="center"/>
    </xf>
    <xf numFmtId="0" fontId="17" fillId="13" borderId="30" xfId="0" applyFont="1" applyFill="1" applyBorder="1" applyAlignment="1">
      <alignment horizontal="center" vertical="top" wrapText="1"/>
    </xf>
    <xf numFmtId="0" fontId="17" fillId="13" borderId="25" xfId="0" applyFont="1" applyFill="1" applyBorder="1" applyAlignment="1">
      <alignment horizontal="center" vertical="top" wrapText="1"/>
    </xf>
    <xf numFmtId="49" fontId="22" fillId="19" borderId="49" xfId="0" applyNumberFormat="1" applyFont="1" applyFill="1" applyBorder="1" applyAlignment="1" applyProtection="1">
      <alignment horizontal="left" vertical="top"/>
      <protection locked="0"/>
    </xf>
    <xf numFmtId="49" fontId="22" fillId="19" borderId="51" xfId="0" applyNumberFormat="1" applyFont="1" applyFill="1" applyBorder="1" applyAlignment="1" applyProtection="1">
      <alignment horizontal="left" vertical="top"/>
      <protection locked="0"/>
    </xf>
    <xf numFmtId="0" fontId="18" fillId="0" borderId="46" xfId="0" applyFont="1" applyBorder="1" applyAlignment="1">
      <alignment horizontal="left" vertical="top" wrapText="1"/>
    </xf>
    <xf numFmtId="0" fontId="18" fillId="0" borderId="47" xfId="0" applyFont="1" applyBorder="1" applyAlignment="1">
      <alignment horizontal="left" vertical="top" wrapText="1"/>
    </xf>
    <xf numFmtId="0" fontId="18" fillId="0" borderId="48" xfId="0" applyFont="1" applyBorder="1" applyAlignment="1">
      <alignment horizontal="left" vertical="top" wrapText="1"/>
    </xf>
    <xf numFmtId="0" fontId="14" fillId="0" borderId="38" xfId="0" applyFont="1" applyBorder="1" applyAlignment="1">
      <alignment horizontal="left" vertical="top" wrapText="1"/>
    </xf>
    <xf numFmtId="0" fontId="14" fillId="0" borderId="30" xfId="0" applyFont="1" applyBorder="1" applyAlignment="1">
      <alignment horizontal="left" vertical="top" wrapText="1"/>
    </xf>
    <xf numFmtId="0" fontId="14" fillId="0" borderId="31" xfId="0" applyFont="1" applyBorder="1" applyAlignment="1">
      <alignment horizontal="left" vertical="top" wrapText="1"/>
    </xf>
    <xf numFmtId="0" fontId="18" fillId="0" borderId="0" xfId="0" applyFont="1" applyAlignment="1">
      <alignment horizontal="left"/>
    </xf>
    <xf numFmtId="0" fontId="24" fillId="0" borderId="3" xfId="0" applyFont="1" applyBorder="1" applyAlignment="1">
      <alignment horizontal="left" vertical="top" wrapText="1"/>
    </xf>
    <xf numFmtId="0" fontId="24" fillId="0" borderId="6" xfId="0" applyFont="1" applyBorder="1" applyAlignment="1">
      <alignment horizontal="left" vertical="top" wrapText="1"/>
    </xf>
    <xf numFmtId="0" fontId="24" fillId="0" borderId="8" xfId="0" applyFont="1" applyBorder="1" applyAlignment="1">
      <alignment horizontal="left" vertical="top" wrapText="1"/>
    </xf>
    <xf numFmtId="0" fontId="45" fillId="0" borderId="0" xfId="0" applyFont="1" applyAlignment="1">
      <alignment horizontal="right" wrapText="1"/>
    </xf>
    <xf numFmtId="0" fontId="22" fillId="10" borderId="14" xfId="0" applyFont="1" applyFill="1" applyBorder="1" applyAlignment="1">
      <alignment horizontal="left" vertical="center" wrapText="1"/>
    </xf>
    <xf numFmtId="0" fontId="22" fillId="10" borderId="15" xfId="0" applyFont="1" applyFill="1" applyBorder="1" applyAlignment="1">
      <alignment horizontal="left" vertical="center" wrapText="1"/>
    </xf>
    <xf numFmtId="0" fontId="22" fillId="10" borderId="16" xfId="0" applyFont="1" applyFill="1" applyBorder="1" applyAlignment="1">
      <alignment horizontal="left" vertical="center" wrapText="1"/>
    </xf>
    <xf numFmtId="0" fontId="22" fillId="0" borderId="13" xfId="0" applyFont="1" applyBorder="1" applyAlignment="1">
      <alignment horizontal="left" wrapText="1"/>
    </xf>
    <xf numFmtId="0" fontId="29" fillId="0" borderId="0" xfId="0" applyFont="1" applyAlignment="1">
      <alignment horizontal="right" wrapText="1"/>
    </xf>
    <xf numFmtId="0" fontId="25" fillId="0" borderId="13" xfId="0" applyFont="1" applyBorder="1" applyAlignment="1">
      <alignment horizontal="left" wrapText="1"/>
    </xf>
    <xf numFmtId="0" fontId="25" fillId="0" borderId="17" xfId="0" applyFont="1" applyBorder="1" applyAlignment="1">
      <alignment horizontal="left" wrapText="1"/>
    </xf>
    <xf numFmtId="0" fontId="22" fillId="0" borderId="44" xfId="0" applyFont="1" applyBorder="1" applyAlignment="1">
      <alignment horizontal="left" wrapText="1"/>
    </xf>
    <xf numFmtId="0" fontId="25" fillId="0" borderId="44" xfId="0" applyFont="1" applyBorder="1" applyAlignment="1">
      <alignment horizontal="left" wrapText="1"/>
    </xf>
    <xf numFmtId="0" fontId="25" fillId="0" borderId="45" xfId="0" applyFont="1" applyBorder="1" applyAlignment="1">
      <alignment horizontal="left" wrapText="1"/>
    </xf>
    <xf numFmtId="0" fontId="24" fillId="0" borderId="43" xfId="0" applyFont="1" applyBorder="1" applyAlignment="1" applyProtection="1">
      <alignment horizontal="center" wrapText="1"/>
      <protection locked="0"/>
    </xf>
    <xf numFmtId="0" fontId="24" fillId="0" borderId="63" xfId="0" applyFont="1" applyBorder="1" applyAlignment="1" applyProtection="1">
      <alignment horizontal="center" wrapText="1"/>
      <protection locked="0"/>
    </xf>
    <xf numFmtId="0" fontId="24" fillId="0" borderId="64" xfId="0" applyFont="1" applyBorder="1" applyAlignment="1" applyProtection="1">
      <alignment horizontal="center" wrapText="1"/>
      <protection locked="0"/>
    </xf>
    <xf numFmtId="0" fontId="24" fillId="0" borderId="65" xfId="0" applyFont="1" applyBorder="1" applyAlignment="1" applyProtection="1">
      <alignment horizontal="center" wrapText="1"/>
      <protection locked="0"/>
    </xf>
    <xf numFmtId="49" fontId="22" fillId="19" borderId="50" xfId="0" applyNumberFormat="1" applyFont="1" applyFill="1" applyBorder="1" applyAlignment="1" applyProtection="1">
      <alignment horizontal="left" vertical="top"/>
      <protection locked="0"/>
    </xf>
    <xf numFmtId="49" fontId="27" fillId="19" borderId="49" xfId="9" applyNumberFormat="1" applyFont="1" applyFill="1" applyBorder="1" applyAlignment="1" applyProtection="1">
      <alignment horizontal="left" vertical="top"/>
      <protection locked="0"/>
    </xf>
    <xf numFmtId="49" fontId="27" fillId="19" borderId="50" xfId="9" applyNumberFormat="1" applyFont="1" applyFill="1" applyBorder="1" applyAlignment="1" applyProtection="1">
      <alignment horizontal="left" vertical="top"/>
      <protection locked="0"/>
    </xf>
    <xf numFmtId="49" fontId="27" fillId="19" borderId="51" xfId="9" applyNumberFormat="1" applyFont="1" applyFill="1" applyBorder="1" applyAlignment="1" applyProtection="1">
      <alignment horizontal="left" vertical="top"/>
      <protection locked="0"/>
    </xf>
    <xf numFmtId="0" fontId="24" fillId="0" borderId="38"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31" xfId="0" applyFont="1" applyBorder="1" applyAlignment="1">
      <alignment horizontal="center" vertical="center" wrapText="1"/>
    </xf>
    <xf numFmtId="42" fontId="50" fillId="0" borderId="21" xfId="0" applyNumberFormat="1" applyFont="1" applyBorder="1" applyAlignment="1">
      <alignment horizontal="center"/>
    </xf>
    <xf numFmtId="42" fontId="50" fillId="0" borderId="0" xfId="0" applyNumberFormat="1" applyFont="1" applyAlignment="1">
      <alignment horizontal="center"/>
    </xf>
    <xf numFmtId="42" fontId="50" fillId="0" borderId="8" xfId="0" applyNumberFormat="1" applyFont="1" applyBorder="1" applyAlignment="1">
      <alignment horizontal="center"/>
    </xf>
    <xf numFmtId="0" fontId="22" fillId="0" borderId="3" xfId="0" applyFont="1" applyBorder="1" applyAlignment="1">
      <alignment horizontal="left" vertical="center" wrapText="1"/>
    </xf>
    <xf numFmtId="0" fontId="22" fillId="0" borderId="6" xfId="0" applyFont="1" applyBorder="1" applyAlignment="1">
      <alignment horizontal="left" vertical="center" wrapText="1"/>
    </xf>
    <xf numFmtId="0" fontId="22" fillId="0" borderId="8" xfId="0" applyFont="1" applyBorder="1" applyAlignment="1">
      <alignment horizontal="left" vertical="center" wrapText="1"/>
    </xf>
    <xf numFmtId="0" fontId="18" fillId="0" borderId="2" xfId="0" applyFont="1" applyBorder="1" applyAlignment="1">
      <alignment horizontal="right" vertical="top" indent="1"/>
    </xf>
    <xf numFmtId="0" fontId="18" fillId="0" borderId="9" xfId="0" applyFont="1" applyBorder="1" applyAlignment="1">
      <alignment horizontal="right" vertical="top"/>
    </xf>
    <xf numFmtId="49" fontId="13" fillId="19" borderId="49" xfId="9" applyNumberFormat="1" applyFill="1" applyBorder="1" applyAlignment="1" applyProtection="1">
      <alignment horizontal="left" vertical="top"/>
      <protection locked="0"/>
    </xf>
    <xf numFmtId="0" fontId="10" fillId="0" borderId="38" xfId="0" applyFont="1" applyBorder="1" applyAlignment="1">
      <alignment horizontal="center" vertical="top" wrapText="1"/>
    </xf>
    <xf numFmtId="0" fontId="10" fillId="0" borderId="30" xfId="0" applyFont="1" applyBorder="1" applyAlignment="1">
      <alignment horizontal="center" vertical="top" wrapText="1"/>
    </xf>
    <xf numFmtId="0" fontId="10" fillId="0" borderId="31" xfId="0" applyFont="1" applyBorder="1" applyAlignment="1">
      <alignment horizontal="center" vertical="top" wrapText="1"/>
    </xf>
    <xf numFmtId="0" fontId="19" fillId="0" borderId="3" xfId="0" applyFont="1" applyBorder="1" applyAlignment="1">
      <alignment horizontal="right" vertical="center" wrapText="1"/>
    </xf>
    <xf numFmtId="0" fontId="19" fillId="0" borderId="6" xfId="0" applyFont="1" applyBorder="1" applyAlignment="1">
      <alignment horizontal="right" vertical="center" wrapText="1"/>
    </xf>
    <xf numFmtId="0" fontId="58" fillId="0" borderId="46" xfId="0" applyFont="1" applyBorder="1" applyAlignment="1">
      <alignment horizontal="left" vertical="top" wrapText="1"/>
    </xf>
    <xf numFmtId="0" fontId="52" fillId="0" borderId="47" xfId="0" applyFont="1" applyBorder="1" applyAlignment="1">
      <alignment horizontal="left" vertical="top" wrapText="1"/>
    </xf>
    <xf numFmtId="0" fontId="52" fillId="0" borderId="48" xfId="0" applyFont="1" applyBorder="1" applyAlignment="1">
      <alignment horizontal="left" vertical="top" wrapText="1"/>
    </xf>
    <xf numFmtId="0" fontId="22" fillId="14" borderId="7" xfId="0" applyFont="1" applyFill="1" applyBorder="1" applyAlignment="1">
      <alignment horizontal="right" vertical="center" wrapText="1"/>
    </xf>
    <xf numFmtId="0" fontId="22" fillId="14" borderId="2" xfId="0" applyFont="1" applyFill="1" applyBorder="1" applyAlignment="1">
      <alignment horizontal="right" vertical="center" wrapText="1"/>
    </xf>
    <xf numFmtId="0" fontId="18" fillId="0" borderId="6" xfId="0" applyFont="1" applyBorder="1" applyAlignment="1">
      <alignment horizontal="left" vertical="top" wrapText="1"/>
    </xf>
    <xf numFmtId="0" fontId="24" fillId="0" borderId="18" xfId="0" applyFont="1" applyBorder="1" applyAlignment="1">
      <alignment horizontal="left" vertical="top" wrapText="1"/>
    </xf>
    <xf numFmtId="0" fontId="24" fillId="0" borderId="13" xfId="0" applyFont="1" applyBorder="1" applyAlignment="1">
      <alignment horizontal="left" vertical="top" wrapText="1"/>
    </xf>
    <xf numFmtId="0" fontId="24" fillId="0" borderId="56" xfId="0" applyFont="1" applyBorder="1" applyAlignment="1">
      <alignment horizontal="left" vertical="top" wrapText="1"/>
    </xf>
    <xf numFmtId="0" fontId="7" fillId="0" borderId="46" xfId="0" applyFont="1" applyBorder="1" applyAlignment="1">
      <alignment horizontal="center" vertical="top" wrapText="1"/>
    </xf>
    <xf numFmtId="0" fontId="7" fillId="0" borderId="47" xfId="0" applyFont="1" applyBorder="1" applyAlignment="1">
      <alignment horizontal="center" vertical="top" wrapText="1"/>
    </xf>
    <xf numFmtId="0" fontId="7" fillId="0" borderId="48" xfId="0" applyFont="1" applyBorder="1" applyAlignment="1">
      <alignment horizontal="center" vertical="top" wrapText="1"/>
    </xf>
    <xf numFmtId="0" fontId="54" fillId="0" borderId="67" xfId="0" applyFont="1" applyBorder="1" applyAlignment="1">
      <alignment horizontal="left" vertical="top" wrapText="1"/>
    </xf>
    <xf numFmtId="0" fontId="18" fillId="0" borderId="4" xfId="0" applyFont="1" applyBorder="1" applyAlignment="1">
      <alignment horizontal="left" vertical="top" wrapText="1"/>
    </xf>
    <xf numFmtId="0" fontId="24" fillId="0" borderId="67" xfId="0" applyFont="1" applyBorder="1" applyAlignment="1">
      <alignment horizontal="left" vertical="top" wrapText="1"/>
    </xf>
    <xf numFmtId="0" fontId="24" fillId="0" borderId="4" xfId="0" applyFont="1" applyBorder="1" applyAlignment="1">
      <alignment horizontal="left" vertical="top" wrapText="1"/>
    </xf>
    <xf numFmtId="0" fontId="24" fillId="0" borderId="66"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7" fillId="0" borderId="32" xfId="0" applyFont="1" applyBorder="1" applyAlignment="1">
      <alignment horizontal="left" vertical="top" wrapText="1"/>
    </xf>
    <xf numFmtId="0" fontId="18" fillId="0" borderId="2" xfId="0" applyFont="1" applyBorder="1" applyAlignment="1">
      <alignment horizontal="right" vertical="top" wrapText="1"/>
    </xf>
    <xf numFmtId="0" fontId="18" fillId="0" borderId="7" xfId="0" applyFont="1" applyBorder="1" applyAlignment="1">
      <alignment horizontal="right" vertical="top" wrapText="1"/>
    </xf>
    <xf numFmtId="0" fontId="21" fillId="0" borderId="49"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51" xfId="0" applyFont="1" applyBorder="1" applyAlignment="1">
      <alignment horizontal="center" vertical="center" wrapText="1"/>
    </xf>
    <xf numFmtId="49" fontId="22" fillId="19" borderId="49" xfId="0" applyNumberFormat="1" applyFont="1" applyFill="1" applyBorder="1" applyAlignment="1" applyProtection="1">
      <alignment horizontal="left" vertical="center"/>
      <protection locked="0"/>
    </xf>
    <xf numFmtId="49" fontId="22" fillId="19" borderId="51" xfId="0" applyNumberFormat="1" applyFont="1" applyFill="1" applyBorder="1" applyAlignment="1" applyProtection="1">
      <alignment horizontal="left" vertical="center"/>
      <protection locked="0"/>
    </xf>
    <xf numFmtId="49" fontId="22" fillId="19" borderId="49" xfId="0" applyNumberFormat="1" applyFont="1" applyFill="1" applyBorder="1" applyAlignment="1" applyProtection="1">
      <alignment horizontal="center" vertical="top"/>
      <protection locked="0"/>
    </xf>
    <xf numFmtId="49" fontId="22" fillId="19" borderId="50" xfId="0" applyNumberFormat="1" applyFont="1" applyFill="1" applyBorder="1" applyAlignment="1" applyProtection="1">
      <alignment horizontal="center" vertical="top"/>
      <protection locked="0"/>
    </xf>
    <xf numFmtId="49" fontId="22" fillId="19" borderId="51" xfId="0" applyNumberFormat="1" applyFont="1" applyFill="1" applyBorder="1" applyAlignment="1" applyProtection="1">
      <alignment horizontal="center" vertical="top"/>
      <protection locked="0"/>
    </xf>
    <xf numFmtId="0" fontId="14" fillId="0" borderId="52" xfId="0" applyFont="1" applyBorder="1" applyAlignment="1">
      <alignment horizontal="left" vertical="top" wrapText="1"/>
    </xf>
    <xf numFmtId="0" fontId="14" fillId="0" borderId="37" xfId="0" applyFont="1" applyBorder="1" applyAlignment="1">
      <alignment horizontal="left" vertical="top" wrapText="1"/>
    </xf>
    <xf numFmtId="0" fontId="18" fillId="0" borderId="9" xfId="0" applyFont="1" applyBorder="1" applyAlignment="1">
      <alignment horizontal="right" vertical="top" wrapText="1"/>
    </xf>
    <xf numFmtId="0" fontId="18" fillId="0" borderId="7" xfId="0" applyFont="1" applyBorder="1" applyAlignment="1">
      <alignment horizontal="right" vertical="top"/>
    </xf>
    <xf numFmtId="0" fontId="18" fillId="0" borderId="55" xfId="0" applyFont="1" applyBorder="1" applyAlignment="1">
      <alignment horizontal="right" vertical="top"/>
    </xf>
    <xf numFmtId="0" fontId="22" fillId="17" borderId="22" xfId="0" applyFont="1" applyFill="1" applyBorder="1" applyAlignment="1">
      <alignment horizontal="left"/>
    </xf>
    <xf numFmtId="0" fontId="57" fillId="0" borderId="23" xfId="0" applyFont="1" applyBorder="1" applyAlignment="1">
      <alignment horizontal="center" vertical="center" wrapText="1"/>
    </xf>
    <xf numFmtId="0" fontId="57" fillId="0" borderId="24" xfId="0" applyFont="1" applyBorder="1" applyAlignment="1">
      <alignment horizontal="center" vertical="center" wrapText="1"/>
    </xf>
    <xf numFmtId="0" fontId="57" fillId="0" borderId="25" xfId="0" applyFont="1" applyBorder="1" applyAlignment="1">
      <alignment horizontal="center" vertical="center" wrapText="1"/>
    </xf>
    <xf numFmtId="0" fontId="22" fillId="11" borderId="14" xfId="0" applyFont="1" applyFill="1" applyBorder="1" applyAlignment="1">
      <alignment horizontal="left" vertical="center" wrapText="1"/>
    </xf>
    <xf numFmtId="0" fontId="22" fillId="11" borderId="15" xfId="0" applyFont="1" applyFill="1" applyBorder="1" applyAlignment="1">
      <alignment horizontal="left" vertical="center" wrapText="1"/>
    </xf>
    <xf numFmtId="0" fontId="22" fillId="11" borderId="16" xfId="0" applyFont="1" applyFill="1" applyBorder="1" applyAlignment="1">
      <alignment horizontal="left" vertical="center" wrapText="1"/>
    </xf>
    <xf numFmtId="0" fontId="37" fillId="0" borderId="46" xfId="0" applyFont="1" applyBorder="1" applyAlignment="1">
      <alignment horizontal="center" vertical="top" wrapText="1"/>
    </xf>
    <xf numFmtId="0" fontId="37" fillId="0" borderId="47" xfId="0" applyFont="1" applyBorder="1" applyAlignment="1">
      <alignment horizontal="center" vertical="top" wrapText="1"/>
    </xf>
    <xf numFmtId="0" fontId="37" fillId="0" borderId="48" xfId="0" applyFont="1" applyBorder="1" applyAlignment="1">
      <alignment horizontal="center" vertical="top" wrapText="1"/>
    </xf>
    <xf numFmtId="0" fontId="36" fillId="0" borderId="24" xfId="0" applyFont="1" applyBorder="1" applyAlignment="1">
      <alignment horizontal="center" vertical="center"/>
    </xf>
    <xf numFmtId="0" fontId="22" fillId="9" borderId="22" xfId="0" applyFont="1" applyFill="1" applyBorder="1" applyAlignment="1">
      <alignment horizontal="left"/>
    </xf>
    <xf numFmtId="0" fontId="32" fillId="17" borderId="23" xfId="0" applyFont="1" applyFill="1" applyBorder="1" applyAlignment="1">
      <alignment horizontal="right" vertical="top" wrapText="1"/>
    </xf>
    <xf numFmtId="0" fontId="32" fillId="17" borderId="25" xfId="0" applyFont="1" applyFill="1" applyBorder="1" applyAlignment="1">
      <alignment horizontal="right" vertical="top" wrapText="1"/>
    </xf>
    <xf numFmtId="0" fontId="50" fillId="9" borderId="36" xfId="0" applyFont="1" applyFill="1" applyBorder="1" applyAlignment="1">
      <alignment horizontal="center" vertical="center" wrapText="1"/>
    </xf>
    <xf numFmtId="0" fontId="50" fillId="9" borderId="32" xfId="0" applyFont="1" applyFill="1" applyBorder="1" applyAlignment="1">
      <alignment horizontal="center" vertical="center" wrapText="1"/>
    </xf>
    <xf numFmtId="0" fontId="50" fillId="9" borderId="52" xfId="0" applyFont="1" applyFill="1" applyBorder="1" applyAlignment="1">
      <alignment horizontal="center" vertical="center" wrapText="1"/>
    </xf>
    <xf numFmtId="0" fontId="50" fillId="9" borderId="0" xfId="0" applyFont="1" applyFill="1" applyAlignment="1">
      <alignment horizontal="center" vertical="center" wrapText="1"/>
    </xf>
    <xf numFmtId="0" fontId="50" fillId="9" borderId="38" xfId="0" applyFont="1" applyFill="1" applyBorder="1" applyAlignment="1">
      <alignment horizontal="center" vertical="center" wrapText="1"/>
    </xf>
    <xf numFmtId="0" fontId="50" fillId="9" borderId="30" xfId="0" applyFont="1" applyFill="1" applyBorder="1" applyAlignment="1">
      <alignment horizontal="center" vertical="center" wrapText="1"/>
    </xf>
    <xf numFmtId="0" fontId="7" fillId="0" borderId="32" xfId="0" applyFont="1" applyBorder="1" applyAlignment="1">
      <alignment horizontal="center" vertical="center" wrapText="1"/>
    </xf>
    <xf numFmtId="0" fontId="7" fillId="0" borderId="0" xfId="0" applyFont="1" applyAlignment="1">
      <alignment horizontal="center" vertical="center" wrapText="1"/>
    </xf>
    <xf numFmtId="0" fontId="7" fillId="0" borderId="30" xfId="0" applyFont="1" applyBorder="1" applyAlignment="1">
      <alignment horizontal="center" vertical="center" wrapText="1"/>
    </xf>
    <xf numFmtId="0" fontId="18" fillId="0" borderId="23" xfId="0" applyFont="1" applyBorder="1" applyAlignment="1">
      <alignment horizontal="left"/>
    </xf>
    <xf numFmtId="0" fontId="18" fillId="0" borderId="24" xfId="0" applyFont="1" applyBorder="1" applyAlignment="1">
      <alignment horizontal="left"/>
    </xf>
    <xf numFmtId="0" fontId="49" fillId="0" borderId="18" xfId="0" applyFont="1" applyBorder="1" applyAlignment="1">
      <alignment horizontal="right" vertical="center" wrapText="1"/>
    </xf>
    <xf numFmtId="0" fontId="47" fillId="0" borderId="13" xfId="0" applyFont="1" applyBorder="1" applyAlignment="1">
      <alignment horizontal="right" vertical="center" wrapText="1"/>
    </xf>
    <xf numFmtId="0" fontId="47" fillId="0" borderId="79" xfId="0" applyFont="1" applyBorder="1" applyAlignment="1">
      <alignment horizontal="right" vertical="center" wrapText="1"/>
    </xf>
    <xf numFmtId="0" fontId="22" fillId="7" borderId="7" xfId="0" applyFont="1" applyFill="1" applyBorder="1" applyAlignment="1">
      <alignment horizontal="center" vertical="center" wrapText="1"/>
    </xf>
    <xf numFmtId="0" fontId="22" fillId="7" borderId="9" xfId="0" applyFont="1" applyFill="1" applyBorder="1" applyAlignment="1">
      <alignment horizontal="center" vertical="center" wrapText="1"/>
    </xf>
    <xf numFmtId="0" fontId="22" fillId="6" borderId="7" xfId="0" applyFont="1" applyFill="1" applyBorder="1" applyAlignment="1">
      <alignment horizontal="center" vertical="center" wrapText="1"/>
    </xf>
    <xf numFmtId="0" fontId="22" fillId="6" borderId="9" xfId="0" applyFont="1" applyFill="1" applyBorder="1" applyAlignment="1">
      <alignment horizontal="center" vertical="center" wrapText="1"/>
    </xf>
    <xf numFmtId="0" fontId="22" fillId="10" borderId="7" xfId="0" applyFont="1" applyFill="1" applyBorder="1" applyAlignment="1">
      <alignment horizontal="center" vertical="center" wrapText="1"/>
    </xf>
    <xf numFmtId="0" fontId="22" fillId="10" borderId="9" xfId="0" applyFont="1" applyFill="1" applyBorder="1" applyAlignment="1">
      <alignment horizontal="center" vertical="center" wrapText="1"/>
    </xf>
    <xf numFmtId="0" fontId="22" fillId="0" borderId="22" xfId="0" applyFont="1" applyBorder="1" applyAlignment="1">
      <alignment horizontal="left"/>
    </xf>
    <xf numFmtId="0" fontId="46" fillId="21" borderId="18" xfId="0" applyFont="1" applyFill="1" applyBorder="1" applyAlignment="1">
      <alignment horizontal="center" vertical="top" wrapText="1"/>
    </xf>
    <xf numFmtId="0" fontId="46" fillId="21" borderId="13" xfId="0" applyFont="1" applyFill="1" applyBorder="1" applyAlignment="1">
      <alignment horizontal="center" vertical="top" wrapText="1"/>
    </xf>
    <xf numFmtId="0" fontId="46" fillId="21" borderId="79" xfId="0" applyFont="1" applyFill="1" applyBorder="1" applyAlignment="1">
      <alignment horizontal="center" vertical="top" wrapText="1"/>
    </xf>
    <xf numFmtId="0" fontId="24" fillId="17" borderId="3" xfId="0" applyFont="1" applyFill="1" applyBorder="1" applyAlignment="1">
      <alignment vertical="top" wrapText="1"/>
    </xf>
    <xf numFmtId="0" fontId="24" fillId="17" borderId="6" xfId="0" applyFont="1" applyFill="1" applyBorder="1" applyAlignment="1">
      <alignment vertical="top" wrapText="1"/>
    </xf>
    <xf numFmtId="0" fontId="24" fillId="17" borderId="8" xfId="0" applyFont="1" applyFill="1" applyBorder="1" applyAlignment="1">
      <alignment vertical="top" wrapText="1"/>
    </xf>
    <xf numFmtId="0" fontId="24" fillId="0" borderId="4" xfId="0" applyFont="1" applyBorder="1" applyAlignment="1" applyProtection="1">
      <alignment horizontal="center" wrapText="1"/>
      <protection locked="0"/>
    </xf>
    <xf numFmtId="0" fontId="24" fillId="0" borderId="66" xfId="0" applyFont="1" applyBorder="1" applyAlignment="1" applyProtection="1">
      <alignment horizontal="center" wrapText="1"/>
      <protection locked="0"/>
    </xf>
    <xf numFmtId="0" fontId="24" fillId="0" borderId="67" xfId="0" applyFont="1" applyBorder="1" applyAlignment="1" applyProtection="1">
      <alignment horizontal="center" wrapText="1"/>
      <protection locked="0"/>
    </xf>
    <xf numFmtId="0" fontId="24" fillId="0" borderId="12" xfId="0" applyFont="1" applyBorder="1" applyAlignment="1" applyProtection="1">
      <alignment horizontal="center" wrapText="1"/>
      <protection locked="0"/>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16" xfId="0" applyFont="1" applyBorder="1" applyAlignment="1">
      <alignment horizontal="center" vertical="center" wrapText="1"/>
    </xf>
    <xf numFmtId="0" fontId="22" fillId="8" borderId="7" xfId="0" applyFont="1" applyFill="1" applyBorder="1" applyAlignment="1">
      <alignment horizontal="center" vertical="center" wrapText="1"/>
    </xf>
    <xf numFmtId="0" fontId="22" fillId="8" borderId="9" xfId="0" applyFont="1" applyFill="1" applyBorder="1" applyAlignment="1">
      <alignment horizontal="center" vertical="center" wrapText="1"/>
    </xf>
    <xf numFmtId="0" fontId="38" fillId="17" borderId="3" xfId="0" applyFont="1" applyFill="1" applyBorder="1" applyAlignment="1">
      <alignment horizontal="center" vertical="center" wrapText="1"/>
    </xf>
    <xf numFmtId="0" fontId="38" fillId="17" borderId="8" xfId="0" applyFont="1" applyFill="1" applyBorder="1" applyAlignment="1">
      <alignment horizontal="center" vertical="center" wrapText="1"/>
    </xf>
    <xf numFmtId="0" fontId="56" fillId="0" borderId="3" xfId="0" applyFont="1" applyBorder="1" applyAlignment="1">
      <alignment horizontal="center" vertical="center" wrapText="1"/>
    </xf>
    <xf numFmtId="0" fontId="56" fillId="0" borderId="8" xfId="0" applyFont="1" applyBorder="1" applyAlignment="1">
      <alignment horizontal="center" vertical="center" wrapText="1"/>
    </xf>
    <xf numFmtId="0" fontId="38" fillId="17" borderId="6" xfId="0" applyFont="1" applyFill="1" applyBorder="1" applyAlignment="1">
      <alignment horizontal="center" vertical="center" wrapText="1"/>
    </xf>
    <xf numFmtId="0" fontId="22" fillId="12" borderId="2" xfId="0" applyFont="1" applyFill="1" applyBorder="1" applyAlignment="1">
      <alignment horizontal="center" vertical="center" wrapText="1"/>
    </xf>
    <xf numFmtId="0" fontId="18" fillId="0" borderId="22" xfId="0" applyFont="1" applyBorder="1" applyAlignment="1">
      <alignment horizontal="left"/>
    </xf>
    <xf numFmtId="0" fontId="22" fillId="12" borderId="19" xfId="0" applyFont="1" applyFill="1" applyBorder="1" applyAlignment="1">
      <alignment horizontal="center" vertical="center" wrapText="1"/>
    </xf>
    <xf numFmtId="0" fontId="22" fillId="12" borderId="11" xfId="0" applyFont="1" applyFill="1" applyBorder="1" applyAlignment="1">
      <alignment horizontal="center" vertical="center" wrapText="1"/>
    </xf>
    <xf numFmtId="0" fontId="22" fillId="12" borderId="20" xfId="0" applyFont="1" applyFill="1" applyBorder="1" applyAlignment="1">
      <alignment horizontal="center" vertical="center" wrapText="1"/>
    </xf>
    <xf numFmtId="0" fontId="22" fillId="12" borderId="13" xfId="0" applyFont="1" applyFill="1" applyBorder="1" applyAlignment="1">
      <alignment horizontal="center" vertical="center" wrapText="1"/>
    </xf>
    <xf numFmtId="0" fontId="22" fillId="11" borderId="7" xfId="0" applyFont="1" applyFill="1" applyBorder="1" applyAlignment="1">
      <alignment horizontal="center" vertical="center" wrapText="1"/>
    </xf>
    <xf numFmtId="0" fontId="22" fillId="11" borderId="9" xfId="0" applyFont="1" applyFill="1" applyBorder="1" applyAlignment="1">
      <alignment horizontal="center" vertical="center" wrapText="1"/>
    </xf>
    <xf numFmtId="0" fontId="29" fillId="0" borderId="36"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28" xfId="0" applyFont="1" applyBorder="1" applyAlignment="1">
      <alignment horizontal="center" vertical="center" wrapText="1"/>
    </xf>
    <xf numFmtId="49" fontId="19" fillId="0" borderId="23" xfId="0" applyNumberFormat="1" applyFont="1" applyBorder="1" applyAlignment="1">
      <alignment horizontal="center" vertical="top" wrapText="1"/>
    </xf>
    <xf numFmtId="49" fontId="19" fillId="0" borderId="24" xfId="0" applyNumberFormat="1" applyFont="1" applyBorder="1" applyAlignment="1">
      <alignment horizontal="center" vertical="top" wrapText="1"/>
    </xf>
    <xf numFmtId="49" fontId="19" fillId="0" borderId="25" xfId="0" applyNumberFormat="1" applyFont="1" applyBorder="1" applyAlignment="1">
      <alignment horizontal="center" vertical="top" wrapText="1"/>
    </xf>
    <xf numFmtId="0" fontId="22" fillId="17" borderId="23" xfId="0" applyFont="1" applyFill="1" applyBorder="1" applyAlignment="1">
      <alignment horizontal="left"/>
    </xf>
    <xf numFmtId="0" fontId="22" fillId="17" borderId="24" xfId="0" applyFont="1" applyFill="1" applyBorder="1" applyAlignment="1">
      <alignment horizontal="left"/>
    </xf>
    <xf numFmtId="0" fontId="22" fillId="17" borderId="25" xfId="0" applyFont="1" applyFill="1" applyBorder="1" applyAlignment="1">
      <alignment horizontal="left"/>
    </xf>
    <xf numFmtId="0" fontId="22" fillId="0" borderId="23" xfId="0" applyFont="1" applyBorder="1" applyAlignment="1">
      <alignment horizontal="left"/>
    </xf>
    <xf numFmtId="0" fontId="22" fillId="0" borderId="25" xfId="0" applyFont="1" applyBorder="1" applyAlignment="1">
      <alignment horizontal="left"/>
    </xf>
    <xf numFmtId="0" fontId="43" fillId="19" borderId="52" xfId="0" applyFont="1" applyFill="1" applyBorder="1" applyAlignment="1">
      <alignment horizontal="center" vertical="top" wrapText="1"/>
    </xf>
    <xf numFmtId="0" fontId="43" fillId="19" borderId="0" xfId="0" applyFont="1" applyFill="1" applyAlignment="1">
      <alignment horizontal="center" vertical="top" wrapText="1"/>
    </xf>
    <xf numFmtId="0" fontId="43" fillId="19" borderId="37" xfId="0" applyFont="1" applyFill="1" applyBorder="1" applyAlignment="1">
      <alignment horizontal="center" vertical="top" wrapText="1"/>
    </xf>
    <xf numFmtId="0" fontId="22" fillId="17" borderId="7" xfId="0" applyFont="1" applyFill="1" applyBorder="1" applyAlignment="1">
      <alignment horizontal="center" vertical="center" wrapText="1"/>
    </xf>
    <xf numFmtId="0" fontId="22" fillId="17" borderId="9" xfId="0" applyFont="1" applyFill="1" applyBorder="1" applyAlignment="1">
      <alignment horizontal="center" vertical="center" wrapText="1"/>
    </xf>
    <xf numFmtId="0" fontId="36" fillId="0" borderId="24" xfId="0" applyFont="1" applyBorder="1" applyAlignment="1">
      <alignment horizontal="left" vertical="top" wrapText="1"/>
    </xf>
    <xf numFmtId="0" fontId="36" fillId="0" borderId="25" xfId="0" applyFont="1" applyBorder="1" applyAlignment="1">
      <alignment horizontal="left" vertical="top" wrapText="1"/>
    </xf>
    <xf numFmtId="0" fontId="22" fillId="14" borderId="3" xfId="0" applyFont="1" applyFill="1" applyBorder="1" applyAlignment="1">
      <alignment horizontal="left"/>
    </xf>
    <xf numFmtId="0" fontId="22" fillId="14" borderId="6" xfId="0" applyFont="1" applyFill="1" applyBorder="1" applyAlignment="1">
      <alignment horizontal="left"/>
    </xf>
    <xf numFmtId="0" fontId="17" fillId="13" borderId="23" xfId="0" applyFont="1" applyFill="1" applyBorder="1" applyAlignment="1">
      <alignment horizontal="center" vertical="center" wrapText="1"/>
    </xf>
    <xf numFmtId="0" fontId="17" fillId="13" borderId="24" xfId="0" applyFont="1" applyFill="1" applyBorder="1" applyAlignment="1">
      <alignment horizontal="center" vertical="center" wrapText="1"/>
    </xf>
    <xf numFmtId="0" fontId="17" fillId="13" borderId="25" xfId="0" applyFont="1" applyFill="1" applyBorder="1" applyAlignment="1">
      <alignment horizontal="center" vertical="center" wrapText="1"/>
    </xf>
    <xf numFmtId="0" fontId="22" fillId="0" borderId="36" xfId="0" applyFont="1" applyBorder="1" applyAlignment="1">
      <alignment horizontal="left"/>
    </xf>
    <xf numFmtId="0" fontId="22" fillId="0" borderId="28" xfId="0" applyFont="1" applyBorder="1" applyAlignment="1">
      <alignment horizontal="left"/>
    </xf>
    <xf numFmtId="0" fontId="25" fillId="0" borderId="36" xfId="0" applyFont="1" applyBorder="1" applyAlignment="1">
      <alignment horizontal="center" vertical="center" wrapText="1"/>
    </xf>
    <xf numFmtId="0" fontId="25" fillId="19" borderId="53" xfId="0" applyFont="1" applyFill="1" applyBorder="1" applyAlignment="1">
      <alignment horizontal="center" vertical="center" wrapText="1"/>
    </xf>
    <xf numFmtId="0" fontId="25" fillId="19" borderId="10" xfId="0" applyFont="1" applyFill="1" applyBorder="1" applyAlignment="1">
      <alignment horizontal="center" vertical="center" wrapText="1"/>
    </xf>
    <xf numFmtId="0" fontId="25" fillId="19" borderId="59" xfId="0" applyFont="1" applyFill="1" applyBorder="1" applyAlignment="1" applyProtection="1">
      <alignment horizontal="left" vertical="center" wrapText="1" indent="1"/>
      <protection locked="0"/>
    </xf>
    <xf numFmtId="0" fontId="25" fillId="19" borderId="60" xfId="0" applyFont="1" applyFill="1" applyBorder="1" applyAlignment="1" applyProtection="1">
      <alignment horizontal="left" vertical="center" wrapText="1" indent="1"/>
      <protection locked="0"/>
    </xf>
    <xf numFmtId="0" fontId="25" fillId="19" borderId="61" xfId="0" applyFont="1" applyFill="1" applyBorder="1" applyAlignment="1" applyProtection="1">
      <alignment horizontal="left" vertical="center" wrapText="1" indent="1"/>
      <protection locked="0"/>
    </xf>
    <xf numFmtId="0" fontId="22" fillId="6" borderId="80" xfId="0" applyFont="1" applyFill="1" applyBorder="1" applyAlignment="1">
      <alignment horizontal="left" vertical="center" wrapText="1"/>
    </xf>
    <xf numFmtId="0" fontId="22" fillId="6" borderId="10" xfId="0" applyFont="1" applyFill="1" applyBorder="1" applyAlignment="1">
      <alignment horizontal="left" vertical="center" wrapText="1"/>
    </xf>
    <xf numFmtId="0" fontId="22" fillId="6" borderId="58" xfId="0" applyFont="1" applyFill="1" applyBorder="1" applyAlignment="1">
      <alignment horizontal="left" vertical="center" wrapText="1"/>
    </xf>
    <xf numFmtId="0" fontId="38" fillId="18" borderId="3" xfId="0" applyFont="1" applyFill="1" applyBorder="1" applyAlignment="1">
      <alignment horizontal="right" vertical="center" wrapText="1"/>
    </xf>
    <xf numFmtId="0" fontId="38" fillId="18" borderId="6" xfId="0" applyFont="1" applyFill="1" applyBorder="1" applyAlignment="1">
      <alignment horizontal="right" vertical="center" wrapText="1"/>
    </xf>
    <xf numFmtId="0" fontId="38" fillId="18" borderId="8" xfId="0" applyFont="1" applyFill="1" applyBorder="1" applyAlignment="1">
      <alignment horizontal="right" vertical="center" wrapText="1"/>
    </xf>
    <xf numFmtId="0" fontId="22" fillId="7" borderId="14" xfId="0" applyFont="1" applyFill="1" applyBorder="1" applyAlignment="1">
      <alignment horizontal="left" vertical="center" wrapText="1"/>
    </xf>
    <xf numFmtId="0" fontId="22" fillId="7" borderId="15" xfId="0" applyFont="1" applyFill="1" applyBorder="1" applyAlignment="1">
      <alignment horizontal="left" vertical="center" wrapText="1"/>
    </xf>
    <xf numFmtId="0" fontId="22" fillId="7" borderId="16" xfId="0" applyFont="1" applyFill="1" applyBorder="1" applyAlignment="1">
      <alignment horizontal="left" vertical="center" wrapText="1"/>
    </xf>
    <xf numFmtId="0" fontId="22" fillId="8" borderId="14" xfId="0" applyFont="1" applyFill="1" applyBorder="1" applyAlignment="1">
      <alignment horizontal="left" vertical="center" wrapText="1"/>
    </xf>
    <xf numFmtId="0" fontId="22" fillId="8" borderId="15" xfId="0" applyFont="1" applyFill="1" applyBorder="1" applyAlignment="1">
      <alignment horizontal="left" vertical="center" wrapText="1"/>
    </xf>
    <xf numFmtId="0" fontId="22" fillId="8" borderId="16" xfId="0" applyFont="1" applyFill="1" applyBorder="1" applyAlignment="1">
      <alignment horizontal="left" vertical="center" wrapText="1"/>
    </xf>
  </cellXfs>
  <cellStyles count="12">
    <cellStyle name="Comma 2" xfId="1" xr:uid="{00000000-0005-0000-0000-000000000000}"/>
    <cellStyle name="Comma0" xfId="2" xr:uid="{00000000-0005-0000-0000-000001000000}"/>
    <cellStyle name="Currency" xfId="3" builtinId="4"/>
    <cellStyle name="Currency0" xfId="4" xr:uid="{00000000-0005-0000-0000-000003000000}"/>
    <cellStyle name="Date" xfId="5" xr:uid="{00000000-0005-0000-0000-000004000000}"/>
    <cellStyle name="Fixed" xfId="6" xr:uid="{00000000-0005-0000-0000-000005000000}"/>
    <cellStyle name="Heading 1 2" xfId="7" xr:uid="{00000000-0005-0000-0000-000006000000}"/>
    <cellStyle name="Heading 2 2" xfId="8" xr:uid="{00000000-0005-0000-0000-000007000000}"/>
    <cellStyle name="Hyperlink" xfId="9" builtinId="8"/>
    <cellStyle name="Normal" xfId="0" builtinId="0"/>
    <cellStyle name="Percent 2" xfId="10" xr:uid="{00000000-0005-0000-0000-00000B000000}"/>
    <cellStyle name="Total 2" xfId="11" xr:uid="{00000000-0005-0000-0000-00000C000000}"/>
  </cellStyles>
  <dxfs count="4">
    <dxf>
      <font>
        <color rgb="FF9C0006"/>
      </font>
      <fill>
        <patternFill>
          <bgColor rgb="FFFFC7CE"/>
        </patternFill>
      </fill>
    </dxf>
    <dxf>
      <font>
        <condense val="0"/>
        <extend val="0"/>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205740</xdr:colOff>
      <xdr:row>111</xdr:row>
      <xdr:rowOff>219074</xdr:rowOff>
    </xdr:from>
    <xdr:to>
      <xdr:col>6</xdr:col>
      <xdr:colOff>632460</xdr:colOff>
      <xdr:row>113</xdr:row>
      <xdr:rowOff>194309</xdr:rowOff>
    </xdr:to>
    <xdr:sp macro="" textlink="">
      <xdr:nvSpPr>
        <xdr:cNvPr id="2" name="Arrow: Down 1">
          <a:extLst>
            <a:ext uri="{FF2B5EF4-FFF2-40B4-BE49-F238E27FC236}">
              <a16:creationId xmlns:a16="http://schemas.microsoft.com/office/drawing/2014/main" id="{FFAADFD2-925D-44B0-9616-817ED00B359E}"/>
            </a:ext>
          </a:extLst>
        </xdr:cNvPr>
        <xdr:cNvSpPr/>
      </xdr:nvSpPr>
      <xdr:spPr>
        <a:xfrm>
          <a:off x="6177915" y="34013774"/>
          <a:ext cx="426720" cy="43243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78"/>
  <sheetViews>
    <sheetView showGridLines="0" tabSelected="1" showWhiteSpace="0" zoomScale="70" zoomScaleNormal="70" zoomScaleSheetLayoutView="55" workbookViewId="0">
      <selection activeCell="C8" sqref="C8:D8"/>
    </sheetView>
  </sheetViews>
  <sheetFormatPr defaultColWidth="9.109375" defaultRowHeight="15" customHeight="1" x14ac:dyDescent="0.3"/>
  <cols>
    <col min="1" max="1" width="4.44140625" style="48" customWidth="1"/>
    <col min="2" max="2" width="18.88671875" style="1" customWidth="1"/>
    <col min="3" max="3" width="19.44140625" style="1" customWidth="1"/>
    <col min="4" max="4" width="20.44140625" style="1" customWidth="1"/>
    <col min="5" max="5" width="12.44140625" style="1" customWidth="1"/>
    <col min="6" max="6" width="14" style="1" customWidth="1"/>
    <col min="7" max="9" width="12.44140625" style="1" customWidth="1"/>
    <col min="10" max="10" width="17.109375" style="1" customWidth="1"/>
    <col min="11" max="11" width="4" style="51" customWidth="1"/>
    <col min="12" max="12" width="8.109375" style="31" customWidth="1"/>
    <col min="13" max="33" width="9.109375" style="1" customWidth="1"/>
    <col min="34" max="16384" width="9.109375" style="1"/>
  </cols>
  <sheetData>
    <row r="1" spans="1:12" ht="15" customHeight="1" x14ac:dyDescent="0.3">
      <c r="B1" s="49"/>
      <c r="C1" s="50"/>
      <c r="D1" s="50"/>
      <c r="E1" s="50"/>
      <c r="F1" s="50"/>
      <c r="G1" s="50"/>
      <c r="H1" s="50"/>
      <c r="I1" s="50"/>
    </row>
    <row r="2" spans="1:12" ht="25.5" customHeight="1" x14ac:dyDescent="0.3">
      <c r="B2" s="293" t="s">
        <v>339</v>
      </c>
      <c r="C2" s="294"/>
      <c r="D2" s="294"/>
      <c r="E2" s="294"/>
      <c r="F2" s="294"/>
      <c r="G2" s="294"/>
      <c r="H2" s="294"/>
      <c r="I2" s="294"/>
      <c r="J2" s="294"/>
      <c r="K2" s="52"/>
      <c r="L2" s="1"/>
    </row>
    <row r="3" spans="1:12" ht="18" customHeight="1" x14ac:dyDescent="0.3">
      <c r="B3" s="295" t="s">
        <v>377</v>
      </c>
      <c r="C3" s="296"/>
      <c r="D3" s="296"/>
      <c r="E3" s="296"/>
      <c r="F3" s="296"/>
      <c r="G3" s="296"/>
      <c r="H3" s="296"/>
      <c r="I3" s="296"/>
      <c r="J3" s="296"/>
      <c r="K3" s="53"/>
      <c r="L3" s="1"/>
    </row>
    <row r="4" spans="1:12" ht="78.599999999999994" customHeight="1" thickBot="1" x14ac:dyDescent="0.35">
      <c r="A4" s="54"/>
      <c r="B4" s="383" t="s">
        <v>340</v>
      </c>
      <c r="C4" s="384"/>
      <c r="D4" s="385"/>
      <c r="E4" s="385"/>
      <c r="F4" s="385"/>
      <c r="G4" s="384"/>
      <c r="H4" s="384"/>
      <c r="I4" s="384"/>
      <c r="J4" s="384"/>
      <c r="K4" s="55"/>
      <c r="L4" s="1"/>
    </row>
    <row r="5" spans="1:12" ht="18.75" customHeight="1" thickTop="1" thickBot="1" x14ac:dyDescent="0.35">
      <c r="A5" s="54"/>
      <c r="B5" s="56"/>
      <c r="C5" s="57"/>
      <c r="D5" s="388" t="s">
        <v>214</v>
      </c>
      <c r="E5" s="389"/>
      <c r="F5" s="390"/>
      <c r="G5" s="58"/>
      <c r="H5" s="56"/>
      <c r="I5" s="56"/>
      <c r="L5" s="1"/>
    </row>
    <row r="6" spans="1:12" ht="18" customHeight="1" thickTop="1" x14ac:dyDescent="0.3">
      <c r="A6" s="291" t="s">
        <v>221</v>
      </c>
      <c r="B6" s="292"/>
      <c r="C6" s="292"/>
      <c r="D6" s="316"/>
      <c r="E6" s="316"/>
      <c r="F6" s="316"/>
      <c r="G6" s="292"/>
      <c r="H6" s="292"/>
      <c r="I6" s="292"/>
      <c r="J6" s="292"/>
      <c r="K6" s="317"/>
      <c r="L6" s="1"/>
    </row>
    <row r="7" spans="1:12" ht="18" customHeight="1" thickBot="1" x14ac:dyDescent="0.35">
      <c r="A7" s="54"/>
      <c r="B7" s="59"/>
      <c r="C7" s="60"/>
      <c r="D7" s="60"/>
      <c r="E7" s="59"/>
      <c r="F7" s="59"/>
      <c r="G7" s="60"/>
      <c r="H7" s="60"/>
      <c r="I7" s="60"/>
      <c r="L7" s="1"/>
    </row>
    <row r="8" spans="1:12" ht="18" customHeight="1" thickTop="1" thickBot="1" x14ac:dyDescent="0.35">
      <c r="A8" s="48" t="s">
        <v>37</v>
      </c>
      <c r="B8" s="61" t="s">
        <v>83</v>
      </c>
      <c r="C8" s="318"/>
      <c r="D8" s="319"/>
      <c r="E8" s="62"/>
      <c r="F8" s="61" t="s">
        <v>85</v>
      </c>
      <c r="G8" s="318"/>
      <c r="H8" s="319"/>
      <c r="I8" s="195"/>
      <c r="J8" s="33"/>
      <c r="K8" s="48" t="s">
        <v>37</v>
      </c>
      <c r="L8" s="63"/>
    </row>
    <row r="9" spans="1:12" ht="18" customHeight="1" thickTop="1" thickBot="1" x14ac:dyDescent="0.35">
      <c r="A9" s="48" t="s">
        <v>38</v>
      </c>
      <c r="B9" s="61" t="s">
        <v>84</v>
      </c>
      <c r="C9" s="360"/>
      <c r="D9" s="319"/>
      <c r="E9" s="62"/>
      <c r="F9" s="61" t="s">
        <v>72</v>
      </c>
      <c r="G9" s="318"/>
      <c r="H9" s="319"/>
      <c r="I9" s="195"/>
      <c r="J9" s="33"/>
      <c r="K9" s="48" t="s">
        <v>38</v>
      </c>
      <c r="L9" s="63"/>
    </row>
    <row r="10" spans="1:12" ht="18" customHeight="1" thickTop="1" thickBot="1" x14ac:dyDescent="0.35">
      <c r="B10" s="64"/>
      <c r="C10" s="396" t="s">
        <v>82</v>
      </c>
      <c r="D10" s="397"/>
      <c r="E10" s="62"/>
      <c r="F10" s="65"/>
      <c r="G10" s="66"/>
      <c r="H10" s="67"/>
      <c r="I10" s="67"/>
      <c r="J10" s="68"/>
      <c r="K10" s="48"/>
      <c r="L10" s="69"/>
    </row>
    <row r="11" spans="1:12" ht="18" customHeight="1" thickTop="1" thickBot="1" x14ac:dyDescent="0.35">
      <c r="A11" s="48" t="s">
        <v>80</v>
      </c>
      <c r="B11" s="61" t="s">
        <v>9</v>
      </c>
      <c r="C11" s="318"/>
      <c r="D11" s="319"/>
      <c r="E11" s="62"/>
      <c r="F11" s="70" t="s">
        <v>111</v>
      </c>
      <c r="G11" s="391"/>
      <c r="H11" s="392"/>
      <c r="I11" s="196"/>
      <c r="J11" s="33"/>
      <c r="K11" s="48" t="s">
        <v>80</v>
      </c>
      <c r="L11" s="63"/>
    </row>
    <row r="12" spans="1:12" ht="18" customHeight="1" thickTop="1" x14ac:dyDescent="0.3">
      <c r="B12" s="71"/>
      <c r="C12" s="72"/>
      <c r="D12" s="72"/>
      <c r="E12" s="62"/>
      <c r="F12" s="73"/>
      <c r="G12" s="74"/>
      <c r="H12" s="75"/>
      <c r="I12" s="75"/>
      <c r="J12" s="76"/>
      <c r="K12" s="48"/>
      <c r="L12" s="63"/>
    </row>
    <row r="13" spans="1:12" s="81" customFormat="1" ht="18" customHeight="1" thickBot="1" x14ac:dyDescent="0.35">
      <c r="A13" s="48"/>
      <c r="B13" s="77"/>
      <c r="C13" s="78" t="s">
        <v>202</v>
      </c>
      <c r="D13" s="79"/>
      <c r="E13" s="79"/>
      <c r="F13" s="326" t="s">
        <v>203</v>
      </c>
      <c r="G13" s="326"/>
      <c r="H13" s="326"/>
      <c r="I13" s="80" t="s">
        <v>230</v>
      </c>
      <c r="K13" s="48"/>
      <c r="L13" s="82"/>
    </row>
    <row r="14" spans="1:12" s="62" customFormat="1" ht="18" customHeight="1" thickTop="1" thickBot="1" x14ac:dyDescent="0.35">
      <c r="A14" s="48" t="s">
        <v>215</v>
      </c>
      <c r="B14" s="70" t="s">
        <v>228</v>
      </c>
      <c r="C14" s="206"/>
      <c r="E14" s="70" t="s">
        <v>229</v>
      </c>
      <c r="F14" s="318"/>
      <c r="G14" s="345"/>
      <c r="H14" s="319"/>
      <c r="I14" s="207"/>
      <c r="K14" s="48" t="s">
        <v>215</v>
      </c>
    </row>
    <row r="15" spans="1:12" s="62" customFormat="1" ht="18" customHeight="1" thickTop="1" thickBot="1" x14ac:dyDescent="0.35">
      <c r="A15" s="48" t="s">
        <v>216</v>
      </c>
      <c r="B15" s="70" t="s">
        <v>222</v>
      </c>
      <c r="C15" s="206"/>
      <c r="E15" s="70" t="s">
        <v>225</v>
      </c>
      <c r="F15" s="318"/>
      <c r="G15" s="345"/>
      <c r="H15" s="319"/>
      <c r="I15" s="207"/>
      <c r="K15" s="48" t="s">
        <v>216</v>
      </c>
    </row>
    <row r="16" spans="1:12" s="62" customFormat="1" ht="18" customHeight="1" thickTop="1" thickBot="1" x14ac:dyDescent="0.35">
      <c r="A16" s="48" t="s">
        <v>217</v>
      </c>
      <c r="B16" s="70" t="s">
        <v>223</v>
      </c>
      <c r="C16" s="206"/>
      <c r="E16" s="70" t="s">
        <v>226</v>
      </c>
      <c r="F16" s="318"/>
      <c r="G16" s="345"/>
      <c r="H16" s="319"/>
      <c r="I16" s="207"/>
      <c r="K16" s="48" t="s">
        <v>217</v>
      </c>
    </row>
    <row r="17" spans="1:12" s="62" customFormat="1" ht="18" customHeight="1" thickTop="1" thickBot="1" x14ac:dyDescent="0.35">
      <c r="A17" s="48" t="s">
        <v>218</v>
      </c>
      <c r="B17" s="70" t="s">
        <v>224</v>
      </c>
      <c r="C17" s="206"/>
      <c r="E17" s="70" t="s">
        <v>227</v>
      </c>
      <c r="F17" s="318"/>
      <c r="G17" s="345"/>
      <c r="H17" s="319"/>
      <c r="I17" s="207"/>
      <c r="K17" s="48" t="s">
        <v>218</v>
      </c>
    </row>
    <row r="18" spans="1:12" s="62" customFormat="1" ht="18" customHeight="1" thickTop="1" thickBot="1" x14ac:dyDescent="0.35">
      <c r="A18" s="48" t="s">
        <v>219</v>
      </c>
      <c r="B18" s="70" t="s">
        <v>251</v>
      </c>
      <c r="C18" s="206"/>
      <c r="E18" s="70" t="s">
        <v>252</v>
      </c>
      <c r="F18" s="318"/>
      <c r="G18" s="345"/>
      <c r="H18" s="319"/>
      <c r="I18" s="207"/>
      <c r="K18" s="48" t="s">
        <v>219</v>
      </c>
    </row>
    <row r="19" spans="1:12" ht="38.25" customHeight="1" thickTop="1" x14ac:dyDescent="0.3">
      <c r="B19" s="361" t="s">
        <v>276</v>
      </c>
      <c r="C19" s="362"/>
      <c r="D19" s="363"/>
      <c r="E19" s="349" t="s">
        <v>292</v>
      </c>
      <c r="F19" s="350"/>
      <c r="G19" s="350"/>
      <c r="H19" s="350"/>
      <c r="I19" s="350"/>
      <c r="J19" s="351"/>
      <c r="K19" s="48"/>
      <c r="L19" s="1"/>
    </row>
    <row r="20" spans="1:12" ht="18" customHeight="1" x14ac:dyDescent="0.3">
      <c r="A20" s="291" t="s">
        <v>28</v>
      </c>
      <c r="B20" s="292"/>
      <c r="C20" s="292"/>
      <c r="D20" s="292"/>
      <c r="E20" s="292"/>
      <c r="F20" s="292"/>
      <c r="G20" s="292"/>
      <c r="H20" s="292"/>
      <c r="I20" s="292"/>
      <c r="J20" s="292"/>
      <c r="K20" s="317"/>
      <c r="L20" s="1"/>
    </row>
    <row r="21" spans="1:12" ht="18" customHeight="1" thickBot="1" x14ac:dyDescent="0.35">
      <c r="A21" s="54"/>
      <c r="B21" s="59"/>
      <c r="C21" s="60"/>
      <c r="D21" s="60"/>
      <c r="E21" s="59"/>
      <c r="F21" s="60"/>
      <c r="G21" s="60"/>
      <c r="H21" s="60"/>
      <c r="I21" s="60"/>
      <c r="L21" s="1"/>
    </row>
    <row r="22" spans="1:12" ht="18" customHeight="1" thickTop="1" thickBot="1" x14ac:dyDescent="0.35">
      <c r="A22" s="48" t="s">
        <v>219</v>
      </c>
      <c r="B22" s="61" t="s">
        <v>7</v>
      </c>
      <c r="C22" s="318"/>
      <c r="D22" s="319"/>
      <c r="E22" s="70" t="s">
        <v>8</v>
      </c>
      <c r="F22" s="393"/>
      <c r="G22" s="394"/>
      <c r="H22" s="395"/>
      <c r="I22" s="197"/>
      <c r="J22" s="33"/>
      <c r="K22" s="48" t="s">
        <v>219</v>
      </c>
      <c r="L22" s="1"/>
    </row>
    <row r="23" spans="1:12" ht="18" customHeight="1" thickTop="1" thickBot="1" x14ac:dyDescent="0.35">
      <c r="A23" s="48" t="s">
        <v>220</v>
      </c>
      <c r="B23" s="61" t="s">
        <v>293</v>
      </c>
      <c r="C23" s="318"/>
      <c r="D23" s="319"/>
      <c r="E23" s="70" t="s">
        <v>71</v>
      </c>
      <c r="F23" s="346"/>
      <c r="G23" s="347"/>
      <c r="H23" s="348"/>
      <c r="I23" s="198"/>
      <c r="J23" s="33"/>
      <c r="K23" s="48" t="s">
        <v>220</v>
      </c>
      <c r="L23" s="1"/>
    </row>
    <row r="24" spans="1:12" ht="18" customHeight="1" thickTop="1" x14ac:dyDescent="0.3">
      <c r="A24" s="54"/>
      <c r="B24" s="83"/>
      <c r="C24" s="84"/>
      <c r="D24" s="84"/>
      <c r="E24" s="85"/>
      <c r="F24" s="323" t="s">
        <v>82</v>
      </c>
      <c r="G24" s="324"/>
      <c r="H24" s="325"/>
      <c r="I24" s="86"/>
      <c r="L24" s="1"/>
    </row>
    <row r="25" spans="1:12" ht="18" customHeight="1" x14ac:dyDescent="0.3">
      <c r="A25" s="291" t="s">
        <v>41</v>
      </c>
      <c r="B25" s="292"/>
      <c r="C25" s="292"/>
      <c r="D25" s="292"/>
      <c r="E25" s="292"/>
      <c r="F25" s="292"/>
      <c r="G25" s="292"/>
      <c r="H25" s="292"/>
      <c r="I25" s="292"/>
      <c r="J25" s="292"/>
      <c r="K25" s="317"/>
      <c r="L25" s="1"/>
    </row>
    <row r="26" spans="1:12" ht="12" customHeight="1" x14ac:dyDescent="0.3">
      <c r="A26" s="54"/>
      <c r="B26" s="59"/>
      <c r="C26" s="59"/>
      <c r="D26" s="59"/>
      <c r="E26" s="59"/>
      <c r="F26" s="59"/>
      <c r="G26" s="59"/>
      <c r="H26" s="59"/>
      <c r="I26" s="59"/>
      <c r="L26" s="1"/>
    </row>
    <row r="27" spans="1:12" ht="98.4" customHeight="1" x14ac:dyDescent="0.3">
      <c r="A27" s="54"/>
      <c r="B27" s="320" t="s">
        <v>285</v>
      </c>
      <c r="C27" s="321"/>
      <c r="D27" s="321"/>
      <c r="E27" s="321"/>
      <c r="F27" s="321"/>
      <c r="G27" s="321"/>
      <c r="H27" s="321"/>
      <c r="I27" s="321"/>
      <c r="J27" s="322"/>
      <c r="K27" s="87"/>
      <c r="L27" s="1"/>
    </row>
    <row r="28" spans="1:12" ht="15.6" customHeight="1" thickBot="1" x14ac:dyDescent="0.35">
      <c r="A28" s="88"/>
      <c r="B28" s="355" t="s">
        <v>197</v>
      </c>
      <c r="C28" s="356"/>
      <c r="D28" s="357"/>
      <c r="E28" s="89" t="str">
        <f>IF($I$14="","---",$I$14)</f>
        <v>---</v>
      </c>
      <c r="F28" s="90" t="str">
        <f>IF($I$15="","---",$I$15)</f>
        <v>---</v>
      </c>
      <c r="G28" s="91" t="str">
        <f>IF($I$16="","---",$I$16)</f>
        <v>---</v>
      </c>
      <c r="H28" s="92" t="str">
        <f>IF($I$17="","---",$I$17)</f>
        <v>---</v>
      </c>
      <c r="I28" s="93" t="str">
        <f>IF($I$18="","---",$I$18)</f>
        <v>---</v>
      </c>
      <c r="J28" s="213" t="s">
        <v>3</v>
      </c>
      <c r="K28" s="88"/>
      <c r="L28" s="1"/>
    </row>
    <row r="29" spans="1:12" s="13" customFormat="1" ht="16.8" thickTop="1" thickBot="1" x14ac:dyDescent="0.35">
      <c r="A29" s="94">
        <v>1</v>
      </c>
      <c r="B29" s="310" t="s">
        <v>288</v>
      </c>
      <c r="C29" s="311"/>
      <c r="D29" s="311"/>
      <c r="E29" s="95">
        <v>0</v>
      </c>
      <c r="F29" s="96">
        <v>0</v>
      </c>
      <c r="G29" s="97">
        <v>0</v>
      </c>
      <c r="H29" s="98">
        <v>0</v>
      </c>
      <c r="I29" s="99">
        <v>0</v>
      </c>
      <c r="J29" s="214">
        <f>SUM(E29:I29)</f>
        <v>0</v>
      </c>
      <c r="K29" s="94">
        <v>1</v>
      </c>
    </row>
    <row r="30" spans="1:12" ht="18" customHeight="1" thickTop="1" thickBot="1" x14ac:dyDescent="0.35">
      <c r="A30" s="94"/>
      <c r="B30" s="327" t="s">
        <v>42</v>
      </c>
      <c r="C30" s="328"/>
      <c r="D30" s="329"/>
      <c r="E30" s="352" t="str">
        <f>IF(AND(J29&lt;52692, ISNUMBER(SEARCH("Fulltime", E96))),
     "Cash Salary falls below the Equitable Comp. Base of $52,692 for Fulltime.",
     "")</f>
        <v/>
      </c>
      <c r="F30" s="353"/>
      <c r="G30" s="353"/>
      <c r="H30" s="353"/>
      <c r="I30" s="353"/>
      <c r="J30" s="354"/>
      <c r="K30" s="94"/>
      <c r="L30" s="1"/>
    </row>
    <row r="31" spans="1:12" ht="16.8" thickTop="1" thickBot="1" x14ac:dyDescent="0.35">
      <c r="A31" s="94">
        <v>2</v>
      </c>
      <c r="B31" s="310" t="s">
        <v>289</v>
      </c>
      <c r="C31" s="311"/>
      <c r="D31" s="311"/>
      <c r="E31" s="95">
        <v>0</v>
      </c>
      <c r="F31" s="96">
        <v>0</v>
      </c>
      <c r="G31" s="97">
        <v>0</v>
      </c>
      <c r="H31" s="98">
        <v>0</v>
      </c>
      <c r="I31" s="99">
        <v>0</v>
      </c>
      <c r="J31" s="214">
        <f>I31+H31+G31+F31+E31</f>
        <v>0</v>
      </c>
      <c r="K31" s="94">
        <v>2</v>
      </c>
      <c r="L31" s="1"/>
    </row>
    <row r="32" spans="1:12" ht="32.25" customHeight="1" thickTop="1" thickBot="1" x14ac:dyDescent="0.35">
      <c r="A32" s="94"/>
      <c r="B32" s="327" t="s">
        <v>109</v>
      </c>
      <c r="C32" s="328"/>
      <c r="D32" s="329"/>
      <c r="E32" s="304"/>
      <c r="F32" s="305"/>
      <c r="G32" s="305"/>
      <c r="H32" s="305"/>
      <c r="I32" s="305"/>
      <c r="J32" s="315"/>
      <c r="K32" s="94"/>
      <c r="L32" s="1"/>
    </row>
    <row r="33" spans="1:12" ht="16.8" thickTop="1" thickBot="1" x14ac:dyDescent="0.35">
      <c r="A33" s="94">
        <v>3</v>
      </c>
      <c r="B33" s="310" t="s">
        <v>141</v>
      </c>
      <c r="C33" s="311"/>
      <c r="D33" s="311"/>
      <c r="E33" s="95">
        <v>0</v>
      </c>
      <c r="F33" s="96">
        <v>0</v>
      </c>
      <c r="G33" s="97">
        <v>0</v>
      </c>
      <c r="H33" s="98">
        <v>0</v>
      </c>
      <c r="I33" s="99">
        <v>0</v>
      </c>
      <c r="J33" s="214">
        <f>I33+H33+G33+F33+E33</f>
        <v>0</v>
      </c>
      <c r="K33" s="94">
        <v>3</v>
      </c>
      <c r="L33" s="1"/>
    </row>
    <row r="34" spans="1:12" ht="32.25" customHeight="1" thickTop="1" thickBot="1" x14ac:dyDescent="0.35">
      <c r="A34" s="94"/>
      <c r="B34" s="327" t="s">
        <v>277</v>
      </c>
      <c r="C34" s="328"/>
      <c r="D34" s="329"/>
      <c r="E34" s="304"/>
      <c r="F34" s="305"/>
      <c r="G34" s="305"/>
      <c r="H34" s="305"/>
      <c r="I34" s="305"/>
      <c r="J34" s="315"/>
      <c r="K34" s="94"/>
      <c r="L34" s="1"/>
    </row>
    <row r="35" spans="1:12" s="13" customFormat="1" ht="16.8" thickTop="1" thickBot="1" x14ac:dyDescent="0.35">
      <c r="A35" s="94">
        <v>4</v>
      </c>
      <c r="B35" s="310" t="s">
        <v>294</v>
      </c>
      <c r="C35" s="311"/>
      <c r="D35" s="311"/>
      <c r="E35" s="95">
        <v>0</v>
      </c>
      <c r="F35" s="96">
        <v>0</v>
      </c>
      <c r="G35" s="97"/>
      <c r="H35" s="98">
        <v>0</v>
      </c>
      <c r="I35" s="99">
        <v>0</v>
      </c>
      <c r="J35" s="214">
        <f>I35+H35+G35+F35+E35</f>
        <v>0</v>
      </c>
      <c r="K35" s="94">
        <v>4</v>
      </c>
    </row>
    <row r="36" spans="1:12" ht="32.25" customHeight="1" thickTop="1" thickBot="1" x14ac:dyDescent="0.35">
      <c r="A36" s="94"/>
      <c r="B36" s="327" t="s">
        <v>278</v>
      </c>
      <c r="C36" s="328"/>
      <c r="D36" s="329"/>
      <c r="E36" s="304"/>
      <c r="F36" s="305"/>
      <c r="G36" s="305"/>
      <c r="H36" s="305"/>
      <c r="I36" s="305"/>
      <c r="J36" s="315"/>
      <c r="K36" s="94"/>
      <c r="L36" s="1"/>
    </row>
    <row r="37" spans="1:12" s="13" customFormat="1" ht="16.8" thickTop="1" thickBot="1" x14ac:dyDescent="0.35">
      <c r="A37" s="94">
        <v>5</v>
      </c>
      <c r="B37" s="310" t="s">
        <v>290</v>
      </c>
      <c r="C37" s="311"/>
      <c r="D37" s="311"/>
      <c r="E37" s="95">
        <v>0</v>
      </c>
      <c r="F37" s="96">
        <v>0</v>
      </c>
      <c r="G37" s="97">
        <v>0</v>
      </c>
      <c r="H37" s="98">
        <v>0</v>
      </c>
      <c r="I37" s="99">
        <v>0</v>
      </c>
      <c r="J37" s="214">
        <f>I37+H37+G37+F37+E37</f>
        <v>0</v>
      </c>
      <c r="K37" s="94">
        <v>5</v>
      </c>
    </row>
    <row r="38" spans="1:12" ht="49.5" customHeight="1" thickTop="1" thickBot="1" x14ac:dyDescent="0.35">
      <c r="A38" s="100"/>
      <c r="B38" s="380" t="s">
        <v>279</v>
      </c>
      <c r="C38" s="381"/>
      <c r="D38" s="382"/>
      <c r="E38" s="304"/>
      <c r="F38" s="305"/>
      <c r="G38" s="305"/>
      <c r="H38" s="305"/>
      <c r="I38" s="305"/>
      <c r="J38" s="306"/>
      <c r="K38" s="100"/>
      <c r="L38" s="1"/>
    </row>
    <row r="39" spans="1:12" ht="16.2" thickBot="1" x14ac:dyDescent="0.35">
      <c r="A39" s="94">
        <v>6</v>
      </c>
      <c r="B39" s="231" t="s">
        <v>89</v>
      </c>
      <c r="C39" s="232"/>
      <c r="D39" s="232"/>
      <c r="E39" s="219">
        <f>ROUND(SUM(E31+E33+E35+E37+E29),0)</f>
        <v>0</v>
      </c>
      <c r="F39" s="220">
        <f>SUM(F31+F33+F35+F37+F29)</f>
        <v>0</v>
      </c>
      <c r="G39" s="221">
        <f>SUM(G31+G33+G35+G37+G29)</f>
        <v>0</v>
      </c>
      <c r="H39" s="222">
        <f>SUM(H31+H33+H35+H37+H29)</f>
        <v>0</v>
      </c>
      <c r="I39" s="223">
        <f>SUM(I31+I33+I35+I37+I29)</f>
        <v>0</v>
      </c>
      <c r="J39" s="224">
        <f>SUM(J31+J33+J35+J37+J29)</f>
        <v>0</v>
      </c>
      <c r="K39" s="235">
        <v>6</v>
      </c>
      <c r="L39" s="1"/>
    </row>
    <row r="40" spans="1:12" ht="18" customHeight="1" x14ac:dyDescent="0.3">
      <c r="B40" s="101"/>
      <c r="C40" s="101"/>
      <c r="D40" s="101"/>
      <c r="E40" s="101"/>
      <c r="F40" s="101"/>
      <c r="G40" s="102"/>
      <c r="H40" s="102"/>
      <c r="I40" s="102"/>
      <c r="J40" s="72"/>
      <c r="K40" s="103"/>
      <c r="L40" s="1"/>
    </row>
    <row r="41" spans="1:12" ht="18" customHeight="1" x14ac:dyDescent="0.3">
      <c r="A41" s="291" t="s">
        <v>280</v>
      </c>
      <c r="B41" s="292"/>
      <c r="C41" s="292"/>
      <c r="D41" s="292"/>
      <c r="E41" s="292"/>
      <c r="F41" s="292"/>
      <c r="G41" s="292"/>
      <c r="H41" s="292"/>
      <c r="I41" s="292"/>
      <c r="J41" s="292"/>
      <c r="K41" s="317"/>
      <c r="L41" s="1"/>
    </row>
    <row r="42" spans="1:12" ht="18" customHeight="1" x14ac:dyDescent="0.3">
      <c r="A42" s="54"/>
      <c r="B42" s="59"/>
      <c r="C42" s="59"/>
      <c r="D42" s="59"/>
      <c r="E42" s="59"/>
      <c r="F42" s="59"/>
      <c r="G42" s="59"/>
      <c r="H42" s="59"/>
      <c r="I42" s="59"/>
      <c r="L42" s="1"/>
    </row>
    <row r="43" spans="1:12" s="105" customFormat="1" ht="124.65" customHeight="1" x14ac:dyDescent="0.3">
      <c r="A43" s="54"/>
      <c r="B43" s="366" t="s">
        <v>374</v>
      </c>
      <c r="C43" s="367"/>
      <c r="D43" s="367"/>
      <c r="E43" s="367"/>
      <c r="F43" s="367"/>
      <c r="G43" s="367"/>
      <c r="H43" s="367"/>
      <c r="I43" s="367"/>
      <c r="J43" s="368"/>
      <c r="K43" s="104"/>
    </row>
    <row r="44" spans="1:12" ht="19.5" customHeight="1" thickBot="1" x14ac:dyDescent="0.35">
      <c r="A44" s="88"/>
      <c r="B44" s="355" t="s">
        <v>197</v>
      </c>
      <c r="C44" s="356"/>
      <c r="D44" s="356"/>
      <c r="E44" s="89" t="str">
        <f>IF($I$14="","---",$I$14)</f>
        <v>---</v>
      </c>
      <c r="F44" s="90" t="str">
        <f>IF($I$15="","---",$I$15)</f>
        <v>---</v>
      </c>
      <c r="G44" s="91" t="str">
        <f>IF($I$16="","---",$I$16)</f>
        <v>---</v>
      </c>
      <c r="H44" s="92" t="str">
        <f>IF($I$17="","---",$I$17)</f>
        <v>---</v>
      </c>
      <c r="I44" s="93" t="str">
        <f>IF($I$18="","---",$I$18)</f>
        <v>---</v>
      </c>
      <c r="J44" s="213" t="s">
        <v>3</v>
      </c>
      <c r="K44" s="106"/>
      <c r="L44" s="1"/>
    </row>
    <row r="45" spans="1:12" s="13" customFormat="1" ht="18" customHeight="1" thickTop="1" thickBot="1" x14ac:dyDescent="0.35">
      <c r="A45" s="107">
        <v>7</v>
      </c>
      <c r="B45" s="310" t="s">
        <v>362</v>
      </c>
      <c r="C45" s="311"/>
      <c r="D45" s="311"/>
      <c r="E45" s="95">
        <v>0</v>
      </c>
      <c r="F45" s="96">
        <v>0</v>
      </c>
      <c r="G45" s="97">
        <v>0</v>
      </c>
      <c r="H45" s="98">
        <v>0</v>
      </c>
      <c r="I45" s="99">
        <v>0</v>
      </c>
      <c r="J45" s="214">
        <f>I45+H45+G45+F45+E45</f>
        <v>0</v>
      </c>
      <c r="K45" s="108">
        <v>7</v>
      </c>
    </row>
    <row r="46" spans="1:12" ht="33.75" customHeight="1" thickTop="1" thickBot="1" x14ac:dyDescent="0.35">
      <c r="A46" s="107"/>
      <c r="B46" s="313" t="str">
        <f>IF(J45=0,"","USE ONLY IF THE CHURCH IS PAYING THE PASTOR'S AFTER-TAX UMPIP CONTRIBUTIONS")</f>
        <v/>
      </c>
      <c r="C46" s="371"/>
      <c r="D46" s="371"/>
      <c r="E46" s="304"/>
      <c r="F46" s="305"/>
      <c r="G46" s="305"/>
      <c r="H46" s="305"/>
      <c r="I46" s="305"/>
      <c r="J46" s="315"/>
      <c r="K46" s="108"/>
      <c r="L46" s="1"/>
    </row>
    <row r="47" spans="1:12" s="13" customFormat="1" ht="18" customHeight="1" thickTop="1" thickBot="1" x14ac:dyDescent="0.35">
      <c r="A47" s="107">
        <v>8</v>
      </c>
      <c r="B47" s="310" t="s">
        <v>363</v>
      </c>
      <c r="C47" s="311"/>
      <c r="D47" s="311"/>
      <c r="E47" s="95">
        <v>0</v>
      </c>
      <c r="F47" s="96">
        <v>0</v>
      </c>
      <c r="G47" s="97">
        <v>0</v>
      </c>
      <c r="H47" s="98">
        <v>0</v>
      </c>
      <c r="I47" s="99">
        <v>0</v>
      </c>
      <c r="J47" s="214">
        <f>I45+H47+G47+F47+E47</f>
        <v>0</v>
      </c>
      <c r="K47" s="108">
        <v>8</v>
      </c>
    </row>
    <row r="48" spans="1:12" ht="34.5" customHeight="1" thickTop="1" thickBot="1" x14ac:dyDescent="0.35">
      <c r="A48" s="107"/>
      <c r="B48" s="313" t="str">
        <f>IF(J47=0,"","USE ONLY IF THE CHURCH IS PAYING THE PASTOR'S PRE-TAX UMPIP CONTRIBUTIONS")</f>
        <v/>
      </c>
      <c r="C48" s="314"/>
      <c r="D48" s="314"/>
      <c r="E48" s="304"/>
      <c r="F48" s="305"/>
      <c r="G48" s="305"/>
      <c r="H48" s="305"/>
      <c r="I48" s="305"/>
      <c r="J48" s="315"/>
      <c r="K48" s="108"/>
      <c r="L48" s="1"/>
    </row>
    <row r="49" spans="1:12" s="13" customFormat="1" ht="18" customHeight="1" thickTop="1" thickBot="1" x14ac:dyDescent="0.35">
      <c r="A49" s="107">
        <v>9</v>
      </c>
      <c r="B49" s="310" t="s">
        <v>287</v>
      </c>
      <c r="C49" s="311"/>
      <c r="D49" s="311"/>
      <c r="E49" s="95">
        <v>0</v>
      </c>
      <c r="F49" s="96">
        <v>0</v>
      </c>
      <c r="G49" s="97">
        <v>0</v>
      </c>
      <c r="H49" s="98">
        <v>0</v>
      </c>
      <c r="I49" s="99">
        <v>0</v>
      </c>
      <c r="J49" s="214">
        <f>I49+H49+G49+F49+E49</f>
        <v>0</v>
      </c>
      <c r="K49" s="108">
        <v>9</v>
      </c>
    </row>
    <row r="50" spans="1:12" ht="33" customHeight="1" thickTop="1" thickBot="1" x14ac:dyDescent="0.35">
      <c r="A50" s="107"/>
      <c r="B50" s="313" t="str">
        <f>IF(J49=0,"","USE ONLY IF THE CHURCH IS PAYING THE PASTOR'S FLEXIBLE SPENDING CONTRIBUTIONS")</f>
        <v/>
      </c>
      <c r="C50" s="314"/>
      <c r="D50" s="314"/>
      <c r="E50" s="304"/>
      <c r="F50" s="305"/>
      <c r="G50" s="305"/>
      <c r="H50" s="305"/>
      <c r="I50" s="305"/>
      <c r="J50" s="315"/>
      <c r="K50" s="108"/>
      <c r="L50" s="1"/>
    </row>
    <row r="51" spans="1:12" s="13" customFormat="1" ht="18" customHeight="1" thickTop="1" thickBot="1" x14ac:dyDescent="0.35">
      <c r="A51" s="107">
        <v>10</v>
      </c>
      <c r="B51" s="310" t="s">
        <v>76</v>
      </c>
      <c r="C51" s="311"/>
      <c r="D51" s="311"/>
      <c r="E51" s="95">
        <v>0</v>
      </c>
      <c r="F51" s="96">
        <v>0</v>
      </c>
      <c r="G51" s="97">
        <v>0</v>
      </c>
      <c r="H51" s="98">
        <v>0</v>
      </c>
      <c r="I51" s="99">
        <v>0</v>
      </c>
      <c r="J51" s="214">
        <f>I51+H51+G51+F51+E51</f>
        <v>0</v>
      </c>
      <c r="K51" s="108">
        <v>10</v>
      </c>
    </row>
    <row r="52" spans="1:12" ht="47.25" customHeight="1" thickTop="1" thickBot="1" x14ac:dyDescent="0.35">
      <c r="A52" s="107"/>
      <c r="B52" s="313" t="str">
        <f>IF(J51=0,"","USE ONLY IF THE CHURCH IS PAYING THE PASTOR'S PORTION OF HEALTHFLEX INSURANCE PREMIUMS. THIS IS NOT THE CHURCH'S YEARLY HEALTH INSURANCE OBLIGATION OF $12,600")</f>
        <v/>
      </c>
      <c r="C52" s="371"/>
      <c r="D52" s="371"/>
      <c r="E52" s="301" t="str">
        <f>IF(J51=0,"","PLEASE NOTE:THIS IS ONLY IF YOU ARE PAYING THE PASTORS PREMIUM, NOT THE CHURCH'S PREMIUM. PLEASE ENSURE THIS IS NOT THE CHURCH'S PORTION.")</f>
        <v/>
      </c>
      <c r="F52" s="302"/>
      <c r="G52" s="302"/>
      <c r="H52" s="302"/>
      <c r="I52" s="302"/>
      <c r="J52" s="303" t="str">
        <f>IF(J51=9900,"ERROR. See instructions for Line D", "")</f>
        <v/>
      </c>
      <c r="K52" s="108"/>
      <c r="L52" s="1"/>
    </row>
    <row r="53" spans="1:12" s="13" customFormat="1" ht="18" customHeight="1" thickTop="1" thickBot="1" x14ac:dyDescent="0.35">
      <c r="A53" s="107">
        <v>11</v>
      </c>
      <c r="B53" s="310" t="s">
        <v>291</v>
      </c>
      <c r="C53" s="311"/>
      <c r="D53" s="311"/>
      <c r="E53" s="95">
        <v>0</v>
      </c>
      <c r="F53" s="96">
        <v>0</v>
      </c>
      <c r="G53" s="97">
        <v>0</v>
      </c>
      <c r="H53" s="98">
        <v>0</v>
      </c>
      <c r="I53" s="99">
        <v>0</v>
      </c>
      <c r="J53" s="214">
        <f>I53+H53+G53+F53+E53</f>
        <v>0</v>
      </c>
      <c r="K53" s="108">
        <v>11</v>
      </c>
    </row>
    <row r="54" spans="1:12" ht="34.5" customHeight="1" thickTop="1" thickBot="1" x14ac:dyDescent="0.35">
      <c r="A54" s="107"/>
      <c r="B54" s="378" t="str">
        <f>IF(J53=0,"","USE ONLY IF THE CHURCH IS PAYING OTHER (NON-HEALTHFLEX) INSURANCE PREMIUMS ON BEHALF OF THE PASTOR")</f>
        <v/>
      </c>
      <c r="C54" s="379"/>
      <c r="D54" s="379"/>
      <c r="E54" s="304"/>
      <c r="F54" s="305"/>
      <c r="G54" s="305"/>
      <c r="H54" s="305"/>
      <c r="I54" s="305"/>
      <c r="J54" s="306"/>
      <c r="K54" s="108"/>
      <c r="L54" s="1"/>
    </row>
    <row r="55" spans="1:12" ht="18" customHeight="1" thickBot="1" x14ac:dyDescent="0.35">
      <c r="A55" s="94">
        <v>12</v>
      </c>
      <c r="B55" s="231" t="s">
        <v>304</v>
      </c>
      <c r="C55" s="232"/>
      <c r="D55" s="233"/>
      <c r="E55" s="219">
        <f t="shared" ref="E55:J55" si="0">E45+E47+E49+E51+E53</f>
        <v>0</v>
      </c>
      <c r="F55" s="220">
        <f t="shared" si="0"/>
        <v>0</v>
      </c>
      <c r="G55" s="221">
        <f t="shared" si="0"/>
        <v>0</v>
      </c>
      <c r="H55" s="222">
        <f t="shared" si="0"/>
        <v>0</v>
      </c>
      <c r="I55" s="223">
        <f t="shared" si="0"/>
        <v>0</v>
      </c>
      <c r="J55" s="234">
        <f t="shared" si="0"/>
        <v>0</v>
      </c>
      <c r="K55" s="108">
        <v>12</v>
      </c>
      <c r="L55" s="1"/>
    </row>
    <row r="56" spans="1:12" ht="18" customHeight="1" x14ac:dyDescent="0.3">
      <c r="A56" s="22"/>
      <c r="B56" s="109"/>
      <c r="C56" s="109"/>
      <c r="D56" s="109"/>
      <c r="E56" s="109"/>
      <c r="F56" s="110"/>
      <c r="G56" s="111"/>
      <c r="H56" s="111"/>
      <c r="I56" s="111"/>
      <c r="J56" s="72"/>
      <c r="L56" s="1"/>
    </row>
    <row r="57" spans="1:12" ht="18" customHeight="1" x14ac:dyDescent="0.3">
      <c r="A57" s="291" t="s">
        <v>87</v>
      </c>
      <c r="B57" s="292"/>
      <c r="C57" s="292"/>
      <c r="D57" s="292"/>
      <c r="E57" s="292"/>
      <c r="F57" s="292"/>
      <c r="G57" s="292"/>
      <c r="H57" s="292"/>
      <c r="I57" s="292"/>
      <c r="J57" s="292"/>
      <c r="K57" s="292"/>
      <c r="L57" s="1"/>
    </row>
    <row r="58" spans="1:12" s="62" customFormat="1" ht="18" customHeight="1" x14ac:dyDescent="0.3">
      <c r="A58" s="112"/>
      <c r="K58" s="112"/>
    </row>
    <row r="59" spans="1:12" ht="19.5" customHeight="1" thickBot="1" x14ac:dyDescent="0.35">
      <c r="A59" s="88"/>
      <c r="B59" s="307" t="str">
        <f>IF(AND(COUNTIF(E60:I60,"*Y*")=0,J62&lt;23151,ISNUMBER(SEARCH("Fulltime",E96))),"Housing Allowance falls below the minimum $23,151 for Fulltime.","")</f>
        <v/>
      </c>
      <c r="C59" s="308"/>
      <c r="D59" s="309"/>
      <c r="E59" s="89" t="str">
        <f>IF($I$14="","---",$I$14)</f>
        <v>---</v>
      </c>
      <c r="F59" s="90" t="str">
        <f>IF($I$15="","---",$I$15)</f>
        <v>---</v>
      </c>
      <c r="G59" s="91" t="str">
        <f>IF($I$16="","---",$I$16)</f>
        <v>---</v>
      </c>
      <c r="H59" s="92" t="str">
        <f>IF($I$17="","---",$I$17)</f>
        <v>---</v>
      </c>
      <c r="I59" s="93" t="str">
        <f>IF($I$18="","---",$I$18)</f>
        <v>---</v>
      </c>
      <c r="J59" s="216" t="s">
        <v>3</v>
      </c>
      <c r="K59" s="88"/>
      <c r="L59" s="1"/>
    </row>
    <row r="60" spans="1:12" s="13" customFormat="1" ht="18" customHeight="1" thickTop="1" thickBot="1" x14ac:dyDescent="0.35">
      <c r="A60" s="22" t="s">
        <v>92</v>
      </c>
      <c r="B60" s="310" t="s">
        <v>140</v>
      </c>
      <c r="C60" s="311"/>
      <c r="D60" s="311"/>
      <c r="E60" s="113" t="s">
        <v>55</v>
      </c>
      <c r="F60" s="114" t="s">
        <v>55</v>
      </c>
      <c r="G60" s="115" t="s">
        <v>55</v>
      </c>
      <c r="H60" s="116" t="s">
        <v>55</v>
      </c>
      <c r="I60" s="117" t="s">
        <v>55</v>
      </c>
      <c r="J60" s="244"/>
      <c r="K60" s="118" t="s">
        <v>92</v>
      </c>
    </row>
    <row r="61" spans="1:12" s="13" customFormat="1" ht="17.399999999999999" customHeight="1" thickTop="1" thickBot="1" x14ac:dyDescent="0.35">
      <c r="A61" s="22"/>
      <c r="B61" s="372" t="s">
        <v>296</v>
      </c>
      <c r="C61" s="373"/>
      <c r="D61" s="373"/>
      <c r="E61" s="373"/>
      <c r="F61" s="373"/>
      <c r="G61" s="373"/>
      <c r="H61" s="373"/>
      <c r="I61" s="374"/>
      <c r="J61" s="245"/>
      <c r="K61" s="118"/>
    </row>
    <row r="62" spans="1:12" s="13" customFormat="1" ht="18" customHeight="1" thickTop="1" thickBot="1" x14ac:dyDescent="0.35">
      <c r="A62" s="22" t="s">
        <v>90</v>
      </c>
      <c r="B62" s="208" t="s">
        <v>286</v>
      </c>
      <c r="C62" s="209"/>
      <c r="D62" s="210" t="str">
        <f>IF(OR(E60="Y",F60="Y",G60="Y",H60="Y",I60="Y"),"Not Applicable &gt;&gt;","")</f>
        <v/>
      </c>
      <c r="E62" s="95">
        <v>0</v>
      </c>
      <c r="F62" s="96">
        <v>0</v>
      </c>
      <c r="G62" s="97">
        <v>0</v>
      </c>
      <c r="H62" s="98">
        <v>0</v>
      </c>
      <c r="I62" s="99">
        <v>0</v>
      </c>
      <c r="J62" s="214">
        <f>I62+H62+G62+F62+E62</f>
        <v>0</v>
      </c>
      <c r="K62" s="22" t="s">
        <v>90</v>
      </c>
    </row>
    <row r="63" spans="1:12" ht="15.6" customHeight="1" thickTop="1" x14ac:dyDescent="0.3">
      <c r="A63" s="119"/>
      <c r="B63" s="372" t="s">
        <v>295</v>
      </c>
      <c r="C63" s="373"/>
      <c r="D63" s="373"/>
      <c r="E63" s="373"/>
      <c r="F63" s="373"/>
      <c r="G63" s="373"/>
      <c r="H63" s="373"/>
      <c r="I63" s="374"/>
      <c r="J63" s="120"/>
      <c r="K63" s="106"/>
      <c r="L63" s="1"/>
    </row>
    <row r="64" spans="1:12" ht="14.4" customHeight="1" x14ac:dyDescent="0.3">
      <c r="A64" s="119"/>
      <c r="B64" s="121"/>
      <c r="C64" s="121"/>
      <c r="D64" s="121"/>
      <c r="E64" s="121"/>
      <c r="F64" s="121"/>
      <c r="G64" s="122"/>
      <c r="H64" s="123"/>
      <c r="I64" s="123"/>
      <c r="J64" s="72"/>
      <c r="L64" s="1"/>
    </row>
    <row r="65" spans="1:17" ht="18" customHeight="1" x14ac:dyDescent="0.3">
      <c r="A65" s="291" t="s">
        <v>108</v>
      </c>
      <c r="B65" s="292"/>
      <c r="C65" s="292"/>
      <c r="D65" s="292"/>
      <c r="E65" s="292"/>
      <c r="F65" s="292"/>
      <c r="G65" s="292"/>
      <c r="H65" s="292"/>
      <c r="I65" s="292"/>
      <c r="J65" s="292"/>
      <c r="K65" s="292"/>
      <c r="L65" s="1"/>
    </row>
    <row r="66" spans="1:17" ht="18" customHeight="1" x14ac:dyDescent="0.3">
      <c r="A66" s="54"/>
      <c r="B66" s="59"/>
      <c r="C66" s="59"/>
      <c r="D66" s="59"/>
      <c r="E66" s="59"/>
      <c r="F66" s="59"/>
      <c r="G66" s="59"/>
      <c r="H66" s="59"/>
      <c r="I66" s="59"/>
      <c r="L66" s="1"/>
    </row>
    <row r="67" spans="1:17" ht="35.25" customHeight="1" x14ac:dyDescent="0.3">
      <c r="A67" s="54"/>
      <c r="B67" s="375" t="s">
        <v>297</v>
      </c>
      <c r="C67" s="376"/>
      <c r="D67" s="376"/>
      <c r="E67" s="376"/>
      <c r="F67" s="376"/>
      <c r="G67" s="376"/>
      <c r="H67" s="376"/>
      <c r="I67" s="376"/>
      <c r="J67" s="377"/>
      <c r="L67" s="1"/>
    </row>
    <row r="68" spans="1:17" ht="18.75" customHeight="1" x14ac:dyDescent="0.3">
      <c r="A68" s="88"/>
      <c r="B68" s="369"/>
      <c r="C68" s="369"/>
      <c r="D68" s="370"/>
      <c r="E68" s="124" t="str">
        <f>IF($I$14="","---",$I$14)</f>
        <v>---</v>
      </c>
      <c r="F68" s="125" t="str">
        <f>IF($I$15="","---",$I$15)</f>
        <v>---</v>
      </c>
      <c r="G68" s="126" t="str">
        <f>IF($I$16="","---",$I$16)</f>
        <v>---</v>
      </c>
      <c r="H68" s="92" t="str">
        <f>IF($I$17="","---",$I$17)</f>
        <v>---</v>
      </c>
      <c r="I68" s="127" t="str">
        <f>IF($I$18="","---",$I$18)</f>
        <v>---</v>
      </c>
      <c r="J68" s="213" t="s">
        <v>3</v>
      </c>
      <c r="K68" s="88"/>
      <c r="L68" s="1"/>
    </row>
    <row r="69" spans="1:17" ht="18" customHeight="1" x14ac:dyDescent="0.3">
      <c r="A69" s="128" t="s">
        <v>93</v>
      </c>
      <c r="B69" s="364" t="str">
        <f>IF(AND(J29&lt;52692, ISNUMBER(SEARCH("Fulltime", E96))),
     "Below the Equitable Comp. Base of $52,692 for Fulltime.",
     "")</f>
        <v/>
      </c>
      <c r="C69" s="365"/>
      <c r="D69" s="251" t="s">
        <v>44</v>
      </c>
      <c r="E69" s="129">
        <f t="shared" ref="E69:I69" si="1">E29</f>
        <v>0</v>
      </c>
      <c r="F69" s="130">
        <f t="shared" si="1"/>
        <v>0</v>
      </c>
      <c r="G69" s="131">
        <f t="shared" si="1"/>
        <v>0</v>
      </c>
      <c r="H69" s="132">
        <f t="shared" si="1"/>
        <v>0</v>
      </c>
      <c r="I69" s="133">
        <f t="shared" si="1"/>
        <v>0</v>
      </c>
      <c r="J69" s="215">
        <f>J29</f>
        <v>0</v>
      </c>
      <c r="K69" s="134" t="s">
        <v>93</v>
      </c>
      <c r="L69" s="1"/>
      <c r="M69" s="135"/>
      <c r="N69" s="135"/>
      <c r="Q69" s="136" t="s">
        <v>93</v>
      </c>
    </row>
    <row r="70" spans="1:17" ht="18" customHeight="1" x14ac:dyDescent="0.3">
      <c r="A70" s="128" t="s">
        <v>94</v>
      </c>
      <c r="B70" s="359" t="s">
        <v>45</v>
      </c>
      <c r="C70" s="359"/>
      <c r="D70" s="312"/>
      <c r="E70" s="129">
        <f t="shared" ref="E70:J70" si="2">E31</f>
        <v>0</v>
      </c>
      <c r="F70" s="130">
        <f t="shared" si="2"/>
        <v>0</v>
      </c>
      <c r="G70" s="131">
        <f t="shared" si="2"/>
        <v>0</v>
      </c>
      <c r="H70" s="132">
        <f t="shared" si="2"/>
        <v>0</v>
      </c>
      <c r="I70" s="133">
        <f t="shared" si="2"/>
        <v>0</v>
      </c>
      <c r="J70" s="215">
        <f t="shared" si="2"/>
        <v>0</v>
      </c>
      <c r="K70" s="134" t="s">
        <v>94</v>
      </c>
      <c r="L70" s="1"/>
      <c r="M70" s="135"/>
      <c r="N70" s="135"/>
      <c r="Q70" s="136" t="s">
        <v>94</v>
      </c>
    </row>
    <row r="71" spans="1:17" ht="18" customHeight="1" x14ac:dyDescent="0.3">
      <c r="A71" s="128" t="s">
        <v>96</v>
      </c>
      <c r="B71" s="312" t="s">
        <v>46</v>
      </c>
      <c r="C71" s="312"/>
      <c r="D71" s="312"/>
      <c r="E71" s="129">
        <f t="shared" ref="E71:J71" si="3">E33</f>
        <v>0</v>
      </c>
      <c r="F71" s="130">
        <f t="shared" si="3"/>
        <v>0</v>
      </c>
      <c r="G71" s="131">
        <f t="shared" si="3"/>
        <v>0</v>
      </c>
      <c r="H71" s="132">
        <f t="shared" si="3"/>
        <v>0</v>
      </c>
      <c r="I71" s="133">
        <f t="shared" si="3"/>
        <v>0</v>
      </c>
      <c r="J71" s="215">
        <f t="shared" si="3"/>
        <v>0</v>
      </c>
      <c r="K71" s="134" t="s">
        <v>96</v>
      </c>
      <c r="L71" s="1"/>
      <c r="M71" s="135"/>
      <c r="N71" s="135"/>
      <c r="Q71" s="136" t="s">
        <v>96</v>
      </c>
    </row>
    <row r="72" spans="1:17" ht="18" customHeight="1" x14ac:dyDescent="0.3">
      <c r="A72" s="128" t="s">
        <v>97</v>
      </c>
      <c r="B72" s="312" t="s">
        <v>1</v>
      </c>
      <c r="C72" s="312"/>
      <c r="D72" s="312"/>
      <c r="E72" s="129">
        <f t="shared" ref="E72:J72" si="4">E35</f>
        <v>0</v>
      </c>
      <c r="F72" s="130">
        <f t="shared" si="4"/>
        <v>0</v>
      </c>
      <c r="G72" s="131">
        <f t="shared" si="4"/>
        <v>0</v>
      </c>
      <c r="H72" s="132">
        <f t="shared" si="4"/>
        <v>0</v>
      </c>
      <c r="I72" s="133">
        <f t="shared" si="4"/>
        <v>0</v>
      </c>
      <c r="J72" s="215">
        <f t="shared" si="4"/>
        <v>0</v>
      </c>
      <c r="K72" s="134" t="s">
        <v>97</v>
      </c>
      <c r="L72" s="1"/>
      <c r="M72" s="135"/>
      <c r="N72" s="135"/>
      <c r="Q72" s="136" t="s">
        <v>97</v>
      </c>
    </row>
    <row r="73" spans="1:17" ht="18" customHeight="1" x14ac:dyDescent="0.3">
      <c r="A73" s="128" t="s">
        <v>98</v>
      </c>
      <c r="B73" s="358" t="s">
        <v>74</v>
      </c>
      <c r="C73" s="358"/>
      <c r="D73" s="358"/>
      <c r="E73" s="129">
        <f t="shared" ref="E73:J73" si="5">E37</f>
        <v>0</v>
      </c>
      <c r="F73" s="130">
        <f t="shared" si="5"/>
        <v>0</v>
      </c>
      <c r="G73" s="131">
        <f t="shared" si="5"/>
        <v>0</v>
      </c>
      <c r="H73" s="132">
        <f t="shared" si="5"/>
        <v>0</v>
      </c>
      <c r="I73" s="133">
        <f t="shared" si="5"/>
        <v>0</v>
      </c>
      <c r="J73" s="215">
        <f t="shared" si="5"/>
        <v>0</v>
      </c>
      <c r="K73" s="134" t="s">
        <v>98</v>
      </c>
      <c r="L73" s="1"/>
      <c r="M73" s="135"/>
      <c r="N73" s="135"/>
      <c r="Q73" s="136" t="s">
        <v>98</v>
      </c>
    </row>
    <row r="74" spans="1:17" ht="18" customHeight="1" x14ac:dyDescent="0.3">
      <c r="A74" s="128" t="s">
        <v>99</v>
      </c>
      <c r="B74" s="312" t="s">
        <v>47</v>
      </c>
      <c r="C74" s="312"/>
      <c r="D74" s="312"/>
      <c r="E74" s="129">
        <f t="shared" ref="E74:J74" si="6">E45</f>
        <v>0</v>
      </c>
      <c r="F74" s="130">
        <f t="shared" si="6"/>
        <v>0</v>
      </c>
      <c r="G74" s="131">
        <f t="shared" si="6"/>
        <v>0</v>
      </c>
      <c r="H74" s="132">
        <f t="shared" si="6"/>
        <v>0</v>
      </c>
      <c r="I74" s="133">
        <f t="shared" si="6"/>
        <v>0</v>
      </c>
      <c r="J74" s="215">
        <f t="shared" si="6"/>
        <v>0</v>
      </c>
      <c r="K74" s="134" t="s">
        <v>99</v>
      </c>
      <c r="L74" s="1"/>
      <c r="M74" s="135"/>
      <c r="N74" s="135"/>
      <c r="Q74" s="136" t="s">
        <v>99</v>
      </c>
    </row>
    <row r="75" spans="1:17" ht="18" customHeight="1" x14ac:dyDescent="0.3">
      <c r="A75" s="128" t="s">
        <v>100</v>
      </c>
      <c r="B75" s="312" t="s">
        <v>48</v>
      </c>
      <c r="C75" s="312"/>
      <c r="D75" s="312"/>
      <c r="E75" s="129">
        <f t="shared" ref="E75:J75" si="7">E47</f>
        <v>0</v>
      </c>
      <c r="F75" s="130">
        <f t="shared" si="7"/>
        <v>0</v>
      </c>
      <c r="G75" s="131">
        <f t="shared" si="7"/>
        <v>0</v>
      </c>
      <c r="H75" s="132">
        <f t="shared" si="7"/>
        <v>0</v>
      </c>
      <c r="I75" s="133">
        <f t="shared" si="7"/>
        <v>0</v>
      </c>
      <c r="J75" s="215">
        <f t="shared" si="7"/>
        <v>0</v>
      </c>
      <c r="K75" s="134" t="s">
        <v>100</v>
      </c>
      <c r="L75" s="1"/>
      <c r="M75" s="135"/>
      <c r="N75" s="135"/>
      <c r="Q75" s="136" t="s">
        <v>100</v>
      </c>
    </row>
    <row r="76" spans="1:17" ht="18" customHeight="1" x14ac:dyDescent="0.3">
      <c r="A76" s="128" t="s">
        <v>101</v>
      </c>
      <c r="B76" s="312" t="s">
        <v>49</v>
      </c>
      <c r="C76" s="312"/>
      <c r="D76" s="312"/>
      <c r="E76" s="129">
        <f t="shared" ref="E76:J76" si="8">E49</f>
        <v>0</v>
      </c>
      <c r="F76" s="130">
        <f t="shared" si="8"/>
        <v>0</v>
      </c>
      <c r="G76" s="131">
        <f t="shared" si="8"/>
        <v>0</v>
      </c>
      <c r="H76" s="132">
        <f t="shared" si="8"/>
        <v>0</v>
      </c>
      <c r="I76" s="133">
        <f t="shared" si="8"/>
        <v>0</v>
      </c>
      <c r="J76" s="215">
        <f t="shared" si="8"/>
        <v>0</v>
      </c>
      <c r="K76" s="134" t="s">
        <v>101</v>
      </c>
      <c r="L76" s="1"/>
      <c r="M76" s="135"/>
      <c r="N76" s="135"/>
      <c r="Q76" s="136" t="s">
        <v>101</v>
      </c>
    </row>
    <row r="77" spans="1:17" ht="18" customHeight="1" x14ac:dyDescent="0.3">
      <c r="A77" s="128" t="s">
        <v>102</v>
      </c>
      <c r="B77" s="312" t="s">
        <v>50</v>
      </c>
      <c r="C77" s="312"/>
      <c r="D77" s="312"/>
      <c r="E77" s="129">
        <f t="shared" ref="E77:J77" si="9">E51</f>
        <v>0</v>
      </c>
      <c r="F77" s="130">
        <f t="shared" si="9"/>
        <v>0</v>
      </c>
      <c r="G77" s="131">
        <f t="shared" si="9"/>
        <v>0</v>
      </c>
      <c r="H77" s="132">
        <f t="shared" si="9"/>
        <v>0</v>
      </c>
      <c r="I77" s="133">
        <f t="shared" si="9"/>
        <v>0</v>
      </c>
      <c r="J77" s="215">
        <f t="shared" si="9"/>
        <v>0</v>
      </c>
      <c r="K77" s="134" t="s">
        <v>102</v>
      </c>
      <c r="L77" s="1"/>
      <c r="M77" s="135"/>
      <c r="N77" s="135"/>
      <c r="Q77" s="136" t="s">
        <v>102</v>
      </c>
    </row>
    <row r="78" spans="1:17" ht="18" customHeight="1" thickBot="1" x14ac:dyDescent="0.35">
      <c r="A78" s="128" t="s">
        <v>103</v>
      </c>
      <c r="B78" s="399" t="s">
        <v>75</v>
      </c>
      <c r="C78" s="399"/>
      <c r="D78" s="399"/>
      <c r="E78" s="182">
        <f t="shared" ref="E78:J78" si="10">E53</f>
        <v>0</v>
      </c>
      <c r="F78" s="183">
        <f t="shared" si="10"/>
        <v>0</v>
      </c>
      <c r="G78" s="184">
        <f t="shared" si="10"/>
        <v>0</v>
      </c>
      <c r="H78" s="185">
        <f t="shared" si="10"/>
        <v>0</v>
      </c>
      <c r="I78" s="186">
        <f t="shared" si="10"/>
        <v>0</v>
      </c>
      <c r="J78" s="218">
        <f t="shared" si="10"/>
        <v>0</v>
      </c>
      <c r="K78" s="134" t="s">
        <v>103</v>
      </c>
      <c r="L78" s="1"/>
      <c r="M78" s="135"/>
      <c r="N78" s="135"/>
      <c r="Q78" s="136" t="s">
        <v>103</v>
      </c>
    </row>
    <row r="79" spans="1:17" ht="18" customHeight="1" thickBot="1" x14ac:dyDescent="0.35">
      <c r="A79" s="128" t="s">
        <v>104</v>
      </c>
      <c r="B79" s="254" t="s">
        <v>31</v>
      </c>
      <c r="C79" s="255"/>
      <c r="D79" s="255"/>
      <c r="E79" s="219">
        <f t="shared" ref="E79:J79" si="11">SUM(E69:E78)</f>
        <v>0</v>
      </c>
      <c r="F79" s="220">
        <f t="shared" si="11"/>
        <v>0</v>
      </c>
      <c r="G79" s="221">
        <f t="shared" si="11"/>
        <v>0</v>
      </c>
      <c r="H79" s="222">
        <f t="shared" si="11"/>
        <v>0</v>
      </c>
      <c r="I79" s="223">
        <f t="shared" si="11"/>
        <v>0</v>
      </c>
      <c r="J79" s="224">
        <f t="shared" si="11"/>
        <v>0</v>
      </c>
      <c r="K79" s="217" t="s">
        <v>104</v>
      </c>
      <c r="L79" s="13"/>
      <c r="M79" s="135"/>
      <c r="N79" s="135"/>
      <c r="Q79" s="136" t="s">
        <v>104</v>
      </c>
    </row>
    <row r="80" spans="1:17" ht="18" customHeight="1" thickBot="1" x14ac:dyDescent="0.35">
      <c r="A80" s="128" t="s">
        <v>105</v>
      </c>
      <c r="B80" s="400" t="s">
        <v>91</v>
      </c>
      <c r="C80" s="400"/>
      <c r="D80" s="400"/>
      <c r="E80" s="225">
        <f>IF($D$62&lt;&gt;"",E79*0.35,IF($D$62="",E62,0))</f>
        <v>0</v>
      </c>
      <c r="F80" s="226">
        <f>IF($D$62&lt;&gt;"",F79*0.35,IF($D$62="",F62,0))</f>
        <v>0</v>
      </c>
      <c r="G80" s="227">
        <f>IF($D$62&lt;&gt;"",G79*0.35,IF($D$62="",G62,0))</f>
        <v>0</v>
      </c>
      <c r="H80" s="228">
        <f>IF($D$62&lt;&gt;"",H79*0.35,IF($D$62="",H62,0))</f>
        <v>0</v>
      </c>
      <c r="I80" s="229">
        <f>IF($D$62&lt;&gt;"",I79*0.35,IF($D$62="",I62,0))</f>
        <v>0</v>
      </c>
      <c r="J80" s="230">
        <f>IF($D$62&lt;&gt;"",J79*0.35,IF($D$62="",J62,0))</f>
        <v>0</v>
      </c>
      <c r="K80" s="134" t="s">
        <v>105</v>
      </c>
      <c r="L80" s="1"/>
      <c r="M80" s="135"/>
      <c r="N80" s="135"/>
      <c r="Q80" s="136" t="s">
        <v>105</v>
      </c>
    </row>
    <row r="81" spans="1:17" ht="18" customHeight="1" thickBot="1" x14ac:dyDescent="0.35">
      <c r="A81" s="128" t="s">
        <v>106</v>
      </c>
      <c r="B81" s="254" t="s">
        <v>53</v>
      </c>
      <c r="C81" s="255"/>
      <c r="D81" s="255"/>
      <c r="E81" s="219">
        <f t="shared" ref="E81:J81" si="12">SUM(E79:E80)</f>
        <v>0</v>
      </c>
      <c r="F81" s="220">
        <f t="shared" si="12"/>
        <v>0</v>
      </c>
      <c r="G81" s="221">
        <f t="shared" si="12"/>
        <v>0</v>
      </c>
      <c r="H81" s="222">
        <f t="shared" si="12"/>
        <v>0</v>
      </c>
      <c r="I81" s="223">
        <f t="shared" si="12"/>
        <v>0</v>
      </c>
      <c r="J81" s="224">
        <f t="shared" si="12"/>
        <v>0</v>
      </c>
      <c r="K81" s="217" t="s">
        <v>106</v>
      </c>
      <c r="L81" s="13"/>
      <c r="M81" s="135"/>
      <c r="N81" s="135"/>
      <c r="Q81" s="136" t="s">
        <v>106</v>
      </c>
    </row>
    <row r="82" spans="1:17" ht="12.6" customHeight="1" x14ac:dyDescent="0.3">
      <c r="A82" s="22"/>
      <c r="B82" s="273" t="s">
        <v>354</v>
      </c>
      <c r="C82" s="273"/>
      <c r="D82" s="273"/>
      <c r="E82" s="275" t="s">
        <v>313</v>
      </c>
      <c r="F82" s="275"/>
      <c r="G82" s="275"/>
      <c r="H82" s="275"/>
      <c r="I82" s="275"/>
      <c r="J82" s="276"/>
      <c r="L82" s="1"/>
    </row>
    <row r="83" spans="1:17" ht="53.4" customHeight="1" x14ac:dyDescent="0.3">
      <c r="A83" s="100"/>
      <c r="B83" s="274"/>
      <c r="C83" s="274"/>
      <c r="D83" s="274"/>
      <c r="E83" s="277" t="s">
        <v>355</v>
      </c>
      <c r="F83" s="277"/>
      <c r="G83" s="277"/>
      <c r="H83" s="277"/>
      <c r="I83" s="277"/>
      <c r="J83" s="278"/>
      <c r="L83" s="1"/>
    </row>
    <row r="84" spans="1:17" ht="18" customHeight="1" x14ac:dyDescent="0.3">
      <c r="A84" s="291" t="s">
        <v>281</v>
      </c>
      <c r="B84" s="292"/>
      <c r="C84" s="292"/>
      <c r="D84" s="292"/>
      <c r="E84" s="292"/>
      <c r="F84" s="292"/>
      <c r="G84" s="292"/>
      <c r="H84" s="292"/>
      <c r="I84" s="292"/>
      <c r="J84" s="292"/>
      <c r="K84" s="292"/>
      <c r="L84" s="1"/>
    </row>
    <row r="85" spans="1:17" ht="12" customHeight="1" x14ac:dyDescent="0.3">
      <c r="A85" s="54"/>
      <c r="B85" s="59"/>
      <c r="C85" s="59"/>
      <c r="D85" s="59"/>
      <c r="E85" s="59"/>
      <c r="F85" s="59"/>
      <c r="G85" s="59"/>
      <c r="H85" s="59"/>
      <c r="I85" s="59"/>
      <c r="K85" s="54"/>
      <c r="L85" s="1"/>
    </row>
    <row r="86" spans="1:17" ht="49.35" customHeight="1" x14ac:dyDescent="0.3">
      <c r="A86" s="54"/>
      <c r="B86" s="279" t="s">
        <v>43</v>
      </c>
      <c r="C86" s="280"/>
      <c r="D86" s="280"/>
      <c r="E86" s="280"/>
      <c r="F86" s="280"/>
      <c r="G86" s="280"/>
      <c r="H86" s="280"/>
      <c r="I86" s="280"/>
      <c r="J86" s="281"/>
      <c r="K86" s="54"/>
      <c r="L86" s="1"/>
    </row>
    <row r="87" spans="1:17" s="13" customFormat="1" ht="19.5" customHeight="1" thickBot="1" x14ac:dyDescent="0.35">
      <c r="A87" s="119"/>
      <c r="B87" s="249" t="str">
        <f>IF(AND(J88&lt;5269, ISNUMBER(SEARCH("Fulltime",E96))),
     "Reimbursement below the minimum $5,269 for Fulltime",
     "")</f>
        <v/>
      </c>
      <c r="C87" s="137"/>
      <c r="D87" s="137"/>
      <c r="E87" s="89" t="str">
        <f>IF($I$14="","---",$I$14)</f>
        <v>---</v>
      </c>
      <c r="F87" s="90" t="str">
        <f>IF($I$15="","---",$I$15)</f>
        <v>---</v>
      </c>
      <c r="G87" s="91" t="str">
        <f>IF($I$16="","---",$I$16)</f>
        <v>---</v>
      </c>
      <c r="H87" s="92" t="str">
        <f>IF($I$17="","---",$I$17)</f>
        <v>---</v>
      </c>
      <c r="I87" s="93" t="str">
        <f>IF($I$18="","---",$I$18)</f>
        <v>---</v>
      </c>
      <c r="J87" s="213" t="s">
        <v>3</v>
      </c>
      <c r="K87" s="22"/>
    </row>
    <row r="88" spans="1:17" ht="18.75" customHeight="1" thickTop="1" thickBot="1" x14ac:dyDescent="0.35">
      <c r="A88" s="119" t="s">
        <v>107</v>
      </c>
      <c r="B88" s="482" t="s">
        <v>88</v>
      </c>
      <c r="C88" s="483"/>
      <c r="D88" s="483"/>
      <c r="E88" s="95">
        <v>0</v>
      </c>
      <c r="F88" s="96">
        <v>0</v>
      </c>
      <c r="G88" s="97">
        <v>0</v>
      </c>
      <c r="H88" s="98">
        <v>0</v>
      </c>
      <c r="I88" s="99">
        <v>0</v>
      </c>
      <c r="J88" s="214">
        <f>I88+H88+G88+F88+E88</f>
        <v>0</v>
      </c>
      <c r="K88" s="48">
        <v>28</v>
      </c>
      <c r="L88" s="1"/>
    </row>
    <row r="89" spans="1:17" ht="18" customHeight="1" thickTop="1" x14ac:dyDescent="0.3">
      <c r="A89" s="22"/>
      <c r="B89" s="109"/>
      <c r="C89" s="109"/>
      <c r="D89" s="109"/>
      <c r="E89" s="109"/>
      <c r="F89" s="110"/>
      <c r="G89" s="111"/>
      <c r="H89" s="111"/>
      <c r="I89" s="111"/>
      <c r="J89" s="72"/>
      <c r="L89" s="1"/>
    </row>
    <row r="90" spans="1:17" ht="18" customHeight="1" x14ac:dyDescent="0.3">
      <c r="A90" s="291" t="s">
        <v>56</v>
      </c>
      <c r="B90" s="292"/>
      <c r="C90" s="292"/>
      <c r="D90" s="292"/>
      <c r="E90" s="292"/>
      <c r="F90" s="292"/>
      <c r="G90" s="292"/>
      <c r="H90" s="292"/>
      <c r="I90" s="292"/>
      <c r="J90" s="292"/>
      <c r="K90" s="292"/>
      <c r="L90" s="1"/>
    </row>
    <row r="91" spans="1:17" ht="13.65" customHeight="1" x14ac:dyDescent="0.3">
      <c r="A91" s="54"/>
      <c r="B91" s="59"/>
      <c r="C91" s="59"/>
      <c r="D91" s="59"/>
      <c r="E91" s="59"/>
      <c r="F91" s="59"/>
      <c r="G91" s="59"/>
      <c r="H91" s="59"/>
      <c r="I91" s="59"/>
      <c r="K91" s="54"/>
      <c r="L91" s="1"/>
    </row>
    <row r="92" spans="1:17" ht="18" customHeight="1" x14ac:dyDescent="0.3">
      <c r="A92" s="54"/>
      <c r="B92" s="282" t="s">
        <v>360</v>
      </c>
      <c r="C92" s="283"/>
      <c r="D92" s="283"/>
      <c r="E92" s="283"/>
      <c r="F92" s="283"/>
      <c r="G92" s="283"/>
      <c r="H92" s="283"/>
      <c r="I92" s="283"/>
      <c r="J92" s="284"/>
      <c r="K92" s="54"/>
      <c r="L92" s="1"/>
    </row>
    <row r="93" spans="1:17" ht="34.65" customHeight="1" x14ac:dyDescent="0.3">
      <c r="A93" s="54"/>
      <c r="B93" s="285"/>
      <c r="C93" s="286"/>
      <c r="D93" s="286"/>
      <c r="E93" s="286"/>
      <c r="F93" s="286"/>
      <c r="G93" s="286"/>
      <c r="H93" s="286"/>
      <c r="I93" s="286"/>
      <c r="J93" s="287"/>
      <c r="K93" s="54"/>
      <c r="L93" s="1"/>
    </row>
    <row r="94" spans="1:17" ht="18" customHeight="1" thickBot="1" x14ac:dyDescent="0.35">
      <c r="A94" s="54"/>
      <c r="B94" s="59"/>
      <c r="C94" s="59"/>
      <c r="D94" s="60"/>
      <c r="E94" s="60"/>
      <c r="F94" s="60"/>
      <c r="G94" s="60"/>
      <c r="H94" s="60"/>
      <c r="I94" s="60"/>
      <c r="J94" s="73"/>
      <c r="K94" s="54"/>
      <c r="L94" s="1"/>
    </row>
    <row r="95" spans="1:17" ht="35.25" customHeight="1" thickTop="1" thickBot="1" x14ac:dyDescent="0.35">
      <c r="A95" s="54">
        <v>29</v>
      </c>
      <c r="B95" s="54"/>
      <c r="C95" s="297" t="s">
        <v>27</v>
      </c>
      <c r="D95" s="298"/>
      <c r="E95" s="288" t="s">
        <v>14</v>
      </c>
      <c r="F95" s="289"/>
      <c r="G95" s="289"/>
      <c r="H95" s="289"/>
      <c r="I95" s="289"/>
      <c r="J95" s="290"/>
      <c r="K95" s="138">
        <v>29</v>
      </c>
      <c r="L95" s="1"/>
    </row>
    <row r="96" spans="1:17" ht="18" customHeight="1" thickTop="1" thickBot="1" x14ac:dyDescent="0.35">
      <c r="A96" s="54">
        <v>30</v>
      </c>
      <c r="B96" s="54"/>
      <c r="C96" s="139" t="s">
        <v>40</v>
      </c>
      <c r="D96" s="140"/>
      <c r="E96" s="211" t="s">
        <v>73</v>
      </c>
      <c r="F96" s="141" t="str">
        <f>IF(E96="[Select]","",VLOOKUP(E96,Lookups!$B$57:$D$61,3,FALSE))</f>
        <v/>
      </c>
      <c r="G96" s="142"/>
      <c r="H96" s="142"/>
      <c r="I96" s="142"/>
      <c r="J96" s="143"/>
      <c r="K96" s="54">
        <v>30</v>
      </c>
      <c r="L96" s="1"/>
    </row>
    <row r="97" spans="1:12" ht="18" customHeight="1" thickTop="1" x14ac:dyDescent="0.3">
      <c r="A97" s="54">
        <v>31</v>
      </c>
      <c r="B97" s="54"/>
      <c r="C97" s="299"/>
      <c r="D97" s="300"/>
      <c r="E97" s="59"/>
      <c r="F97" s="144">
        <f>IF(OR(E95="[SELECT]",E96="[SELECT]",E97="[SELECT]"),0,1)</f>
        <v>0</v>
      </c>
      <c r="G97" s="145"/>
      <c r="H97" s="145"/>
      <c r="I97" s="145"/>
      <c r="J97" s="68"/>
      <c r="K97" s="54">
        <v>31</v>
      </c>
      <c r="L97" s="1"/>
    </row>
    <row r="98" spans="1:12" ht="18" customHeight="1" x14ac:dyDescent="0.3">
      <c r="A98" s="54"/>
      <c r="B98" s="146"/>
      <c r="C98" s="408" t="s">
        <v>305</v>
      </c>
      <c r="D98" s="409"/>
      <c r="E98" s="409"/>
      <c r="F98" s="410"/>
      <c r="G98" s="59"/>
      <c r="H98" s="59"/>
      <c r="I98" s="59"/>
      <c r="J98" s="59"/>
      <c r="K98" s="54"/>
      <c r="L98" s="1"/>
    </row>
    <row r="99" spans="1:12" ht="37.35" customHeight="1" x14ac:dyDescent="0.3">
      <c r="A99" s="88"/>
      <c r="B99" s="451" t="s">
        <v>29</v>
      </c>
      <c r="C99" s="455"/>
      <c r="D99" s="455"/>
      <c r="E99" s="455"/>
      <c r="F99" s="455"/>
      <c r="G99" s="452"/>
      <c r="H99" s="33"/>
      <c r="I99" s="451" t="s">
        <v>30</v>
      </c>
      <c r="J99" s="452"/>
      <c r="K99" s="88"/>
      <c r="L99" s="1"/>
    </row>
    <row r="100" spans="1:12" ht="18" customHeight="1" x14ac:dyDescent="0.3">
      <c r="A100" s="100"/>
      <c r="B100" s="263" t="s">
        <v>319</v>
      </c>
      <c r="C100" s="264"/>
      <c r="D100" s="263" t="s">
        <v>357</v>
      </c>
      <c r="E100" s="264"/>
      <c r="F100" s="263" t="s">
        <v>11</v>
      </c>
      <c r="G100" s="264"/>
      <c r="H100" s="33"/>
      <c r="I100" s="263" t="s">
        <v>15</v>
      </c>
      <c r="J100" s="264"/>
      <c r="K100" s="100"/>
      <c r="L100" s="1"/>
    </row>
    <row r="101" spans="1:12" s="148" customFormat="1" ht="45.6" customHeight="1" x14ac:dyDescent="0.3">
      <c r="A101" s="100">
        <v>32</v>
      </c>
      <c r="B101" s="265" t="str">
        <f>IF($F$97=0,"",IF($E$97="Y","Not Eligible",VLOOKUP($E$95&amp;"-"&amp;$F$96,Lookups!$B$65:$N$105,2,FALSE)))</f>
        <v/>
      </c>
      <c r="C101" s="266"/>
      <c r="D101" s="265" t="str">
        <f>IF($F$97=0,"",IF($E$97="Y","Not Eligible",VLOOKUP($E$95&amp;"-"&amp;$F$96,Lookups!$B$65:$N$105,5,FALSE)))</f>
        <v/>
      </c>
      <c r="E101" s="266"/>
      <c r="F101" s="265" t="str">
        <f>IF($F$97=0,"",IF($E$97="Y","Not Eligible",VLOOKUP($E$95&amp;"-"&amp;$F$96,Lookups!$B$65:$N$105,8,FALSE)))</f>
        <v/>
      </c>
      <c r="G101" s="266"/>
      <c r="H101" s="147"/>
      <c r="I101" s="265" t="str">
        <f>IF($F$97=0,"",IF(AND($E$97="Y",I96&gt;2),"Not Eligible",IF(AND($E$97="Y",I96&lt;3),"Optional",VLOOKUP($E$95&amp;"-"&amp;$F$96,Lookups!$B$65:$N$105,10,FALSE))))</f>
        <v/>
      </c>
      <c r="J101" s="266"/>
      <c r="K101" s="100">
        <v>32</v>
      </c>
    </row>
    <row r="102" spans="1:12" s="150" customFormat="1" ht="26.25" customHeight="1" x14ac:dyDescent="0.3">
      <c r="A102" s="100"/>
      <c r="B102" s="267" t="s">
        <v>356</v>
      </c>
      <c r="C102" s="268"/>
      <c r="D102" s="267" t="s">
        <v>357</v>
      </c>
      <c r="E102" s="268"/>
      <c r="F102" s="267" t="s">
        <v>142</v>
      </c>
      <c r="G102" s="268"/>
      <c r="H102" s="149"/>
      <c r="I102" s="267" t="s">
        <v>143</v>
      </c>
      <c r="J102" s="268"/>
      <c r="K102" s="100"/>
    </row>
    <row r="103" spans="1:12" s="150" customFormat="1" ht="84" customHeight="1" x14ac:dyDescent="0.3">
      <c r="A103" s="100" t="s">
        <v>144</v>
      </c>
      <c r="B103" s="269" t="str">
        <f>IF($F$97=0,"",IF($E$97="Y","Interim Clergy Not Eligible for CRSP (DB/DC)",VLOOKUP($E$95&amp;"-"&amp;$F$96,Lookups!$B$65:$N$105,3,FALSE)))</f>
        <v/>
      </c>
      <c r="C103" s="270"/>
      <c r="D103" s="269" t="str">
        <f>IF($F$97=0,"",IF($E$97="Y","Interim Clergy Are NOT Eligible for CPP",VLOOKUP($E$95&amp;"-"&amp;$F$96,Lookups!$B$65:$N$105,6,FALSE)))</f>
        <v/>
      </c>
      <c r="E103" s="270"/>
      <c r="F103" s="271" t="str">
        <f>IF($F$97=0,"",IF($E$97="Y","Interim Clergy are NOT eligible for UMPIP",VLOOKUP($E$95&amp;"-"&amp;$F$96,Lookups!$B$65:$N$105,9,FALSE)))</f>
        <v/>
      </c>
      <c r="G103" s="272"/>
      <c r="H103" s="149"/>
      <c r="I103" s="453" t="str">
        <f>IF($F$97=0,"",IF($E$97="Y","Interim Clergy Are NOT Eligible for Healthflex",VLOOKUP($E$95&amp;"-"&amp;$F$96,Lookups!$B$65:$N$105,11,FALSE)))</f>
        <v/>
      </c>
      <c r="J103" s="454"/>
      <c r="K103" s="100" t="s">
        <v>144</v>
      </c>
    </row>
    <row r="104" spans="1:12" s="150" customFormat="1" ht="18" customHeight="1" x14ac:dyDescent="0.3">
      <c r="A104" s="100"/>
      <c r="B104" s="151"/>
      <c r="C104" s="151"/>
      <c r="D104" s="151"/>
      <c r="E104" s="151"/>
      <c r="F104" s="151"/>
      <c r="G104" s="152"/>
      <c r="H104" s="152"/>
      <c r="I104" s="152"/>
      <c r="K104" s="100"/>
    </row>
    <row r="105" spans="1:12" ht="18" customHeight="1" x14ac:dyDescent="0.3">
      <c r="A105" s="291" t="s">
        <v>298</v>
      </c>
      <c r="B105" s="292"/>
      <c r="C105" s="292"/>
      <c r="D105" s="292"/>
      <c r="E105" s="292"/>
      <c r="F105" s="292"/>
      <c r="G105" s="292"/>
      <c r="H105" s="292"/>
      <c r="I105" s="292"/>
      <c r="J105" s="292"/>
      <c r="K105" s="292"/>
      <c r="L105" s="1"/>
    </row>
    <row r="106" spans="1:12" ht="18" customHeight="1" x14ac:dyDescent="0.3">
      <c r="A106" s="153"/>
      <c r="B106" s="421" t="s">
        <v>370</v>
      </c>
      <c r="C106" s="421"/>
      <c r="D106" s="421"/>
      <c r="E106" s="421"/>
      <c r="F106" s="421"/>
      <c r="G106" s="421"/>
      <c r="H106" s="421"/>
      <c r="I106" s="421"/>
      <c r="J106" s="421"/>
      <c r="L106" s="1"/>
    </row>
    <row r="107" spans="1:12" ht="18" customHeight="1" x14ac:dyDescent="0.3">
      <c r="A107" s="153"/>
      <c r="B107" s="422"/>
      <c r="C107" s="422"/>
      <c r="D107" s="422"/>
      <c r="E107" s="422"/>
      <c r="F107" s="422"/>
      <c r="G107" s="422"/>
      <c r="H107" s="422"/>
      <c r="I107" s="422"/>
      <c r="J107" s="422"/>
      <c r="K107" s="154"/>
      <c r="L107" s="1"/>
    </row>
    <row r="108" spans="1:12" ht="32.25" customHeight="1" x14ac:dyDescent="0.3">
      <c r="A108" s="153"/>
      <c r="B108" s="423"/>
      <c r="C108" s="423"/>
      <c r="D108" s="423"/>
      <c r="E108" s="423"/>
      <c r="F108" s="423"/>
      <c r="G108" s="423"/>
      <c r="H108" s="423"/>
      <c r="I108" s="423"/>
      <c r="J108" s="423"/>
      <c r="K108" s="155"/>
      <c r="L108" s="1"/>
    </row>
    <row r="109" spans="1:12" ht="18" customHeight="1" x14ac:dyDescent="0.3">
      <c r="A109" s="153"/>
      <c r="B109" s="156"/>
      <c r="C109" s="156"/>
      <c r="D109" s="480" t="str">
        <f>IF(AND(J29&lt;52692, ISNUMBER(SEARCH("Fulltime", E96))),
     "Cash Salary falls below the Equitable Comp. Base of $52,692.",
     "")</f>
        <v/>
      </c>
      <c r="E109" s="480"/>
      <c r="F109" s="480"/>
      <c r="G109" s="480"/>
      <c r="H109" s="480"/>
      <c r="I109" s="480"/>
      <c r="J109" s="481"/>
      <c r="L109" s="1"/>
    </row>
    <row r="110" spans="1:12" ht="18" customHeight="1" x14ac:dyDescent="0.3">
      <c r="A110" s="54">
        <v>33</v>
      </c>
      <c r="B110" s="401" t="s">
        <v>369</v>
      </c>
      <c r="C110" s="401"/>
      <c r="D110" s="401"/>
      <c r="E110" s="401"/>
      <c r="F110" s="236">
        <f>J81</f>
        <v>0</v>
      </c>
      <c r="G110" s="71"/>
      <c r="H110" s="71"/>
      <c r="I110" s="71"/>
      <c r="J110" s="71"/>
      <c r="K110" s="54">
        <v>33</v>
      </c>
      <c r="L110" s="1"/>
    </row>
    <row r="111" spans="1:12" ht="18" customHeight="1" x14ac:dyDescent="0.3">
      <c r="A111" s="54"/>
      <c r="B111" s="157"/>
      <c r="C111" s="157"/>
      <c r="D111" s="157"/>
      <c r="E111" s="157"/>
      <c r="F111" s="158"/>
      <c r="G111" s="159"/>
      <c r="H111" s="159"/>
      <c r="I111" s="159"/>
      <c r="J111" s="71"/>
      <c r="K111" s="54"/>
      <c r="L111" s="1"/>
    </row>
    <row r="112" spans="1:12" ht="18" customHeight="1" x14ac:dyDescent="0.3">
      <c r="A112" s="54"/>
      <c r="B112" s="412" t="s">
        <v>320</v>
      </c>
      <c r="C112" s="412"/>
      <c r="D112" s="412"/>
      <c r="E112" s="160"/>
      <c r="F112" s="161" t="s">
        <v>95</v>
      </c>
      <c r="G112" s="159"/>
      <c r="H112" s="159"/>
      <c r="I112" s="159"/>
      <c r="J112" s="71"/>
      <c r="K112" s="54"/>
      <c r="L112" s="1"/>
    </row>
    <row r="113" spans="1:12" ht="18" customHeight="1" x14ac:dyDescent="0.3">
      <c r="A113" s="54">
        <v>34</v>
      </c>
      <c r="B113" s="457" t="s">
        <v>359</v>
      </c>
      <c r="C113" s="457"/>
      <c r="D113" s="457"/>
      <c r="E113" s="250"/>
      <c r="F113" s="162">
        <f>IF(
    B101="Not Eligible","Not Eligible",
    IF(
        B101="",0,
        IF(
            E96="Fulltime",1800,
            IF(E96="3/4 Time",1350,
               IF(E96="1/2 Time",900,""))
        )
    )
)</f>
        <v>0</v>
      </c>
      <c r="G113" s="159"/>
      <c r="H113" s="159"/>
      <c r="I113" s="159"/>
      <c r="J113" s="71"/>
      <c r="K113" s="54">
        <v>34</v>
      </c>
      <c r="L113" s="1"/>
    </row>
    <row r="114" spans="1:12" ht="18" customHeight="1" x14ac:dyDescent="0.3">
      <c r="A114" s="54">
        <v>35</v>
      </c>
      <c r="B114" s="457" t="s">
        <v>321</v>
      </c>
      <c r="C114" s="457"/>
      <c r="D114" s="457"/>
      <c r="E114" s="243"/>
      <c r="F114" s="162">
        <f>IF(B101="Not Eligible","Not Eligible",IF(B101="",0,F110*0.03))</f>
        <v>0</v>
      </c>
      <c r="G114" s="473"/>
      <c r="H114" s="474"/>
      <c r="I114" s="163"/>
      <c r="J114" s="71"/>
      <c r="K114" s="54">
        <v>35</v>
      </c>
      <c r="L114" s="1"/>
    </row>
    <row r="115" spans="1:12" ht="18" customHeight="1" thickBot="1" x14ac:dyDescent="0.35">
      <c r="A115" s="54">
        <v>36</v>
      </c>
      <c r="B115" s="457" t="s">
        <v>364</v>
      </c>
      <c r="C115" s="457"/>
      <c r="D115" s="457"/>
      <c r="E115" s="243"/>
      <c r="F115" s="162">
        <f>IF(B101="Not Eligible","Not Eligible",IF(B101="",0,F110*0.04))</f>
        <v>0</v>
      </c>
      <c r="G115" s="487" t="s">
        <v>139</v>
      </c>
      <c r="H115" s="488"/>
      <c r="I115" s="164"/>
      <c r="J115" s="71"/>
      <c r="K115" s="54" t="s">
        <v>112</v>
      </c>
      <c r="L115" s="1"/>
    </row>
    <row r="116" spans="1:12" ht="18" customHeight="1" thickTop="1" thickBot="1" x14ac:dyDescent="0.35">
      <c r="A116" s="54">
        <v>37</v>
      </c>
      <c r="B116" s="401" t="s">
        <v>365</v>
      </c>
      <c r="C116" s="401"/>
      <c r="D116" s="401"/>
      <c r="E116" s="401"/>
      <c r="F116" s="237">
        <f>IF(C101="Not Eligible","Not Eligible",SUM(F113:F115))</f>
        <v>0</v>
      </c>
      <c r="G116" s="212" t="s">
        <v>58</v>
      </c>
      <c r="H116" s="165"/>
      <c r="I116" s="165"/>
      <c r="J116" s="71"/>
      <c r="K116" s="54">
        <v>36</v>
      </c>
      <c r="L116" s="1"/>
    </row>
    <row r="117" spans="1:12" ht="39.75" customHeight="1" thickTop="1" x14ac:dyDescent="0.3">
      <c r="A117" s="54"/>
      <c r="B117" s="402" t="s">
        <v>361</v>
      </c>
      <c r="C117" s="403"/>
      <c r="D117" s="403"/>
      <c r="E117" s="403"/>
      <c r="F117" s="404"/>
      <c r="G117" s="166"/>
      <c r="H117" s="166"/>
      <c r="I117" s="166"/>
      <c r="J117" s="71"/>
      <c r="K117" s="54"/>
      <c r="L117" s="1"/>
    </row>
    <row r="118" spans="1:12" ht="18" customHeight="1" x14ac:dyDescent="0.3">
      <c r="A118" s="54"/>
      <c r="B118" s="412" t="s">
        <v>283</v>
      </c>
      <c r="C118" s="412"/>
      <c r="D118" s="412"/>
      <c r="E118" s="160"/>
      <c r="F118" s="161" t="s">
        <v>95</v>
      </c>
      <c r="G118" s="167" t="s">
        <v>10</v>
      </c>
      <c r="H118" s="159"/>
      <c r="I118" s="159"/>
      <c r="J118" s="71"/>
      <c r="K118" s="54"/>
      <c r="L118" s="1"/>
    </row>
    <row r="119" spans="1:12" ht="18" customHeight="1" thickBot="1" x14ac:dyDescent="0.35">
      <c r="A119" s="54"/>
      <c r="B119" s="424" t="s">
        <v>33</v>
      </c>
      <c r="C119" s="425"/>
      <c r="D119" s="168"/>
      <c r="E119" s="250"/>
      <c r="F119" s="162">
        <f>IF(D101="Not Eligible","Not Eligible",IF(D101="",0,(0.03*F110)))</f>
        <v>0</v>
      </c>
      <c r="G119" s="169" t="s">
        <v>139</v>
      </c>
      <c r="H119" s="159"/>
      <c r="I119" s="159"/>
      <c r="J119" s="71"/>
      <c r="K119" s="54">
        <v>37</v>
      </c>
      <c r="L119" s="1"/>
    </row>
    <row r="120" spans="1:12" ht="18" customHeight="1" thickTop="1" thickBot="1" x14ac:dyDescent="0.35">
      <c r="A120" s="54">
        <v>38</v>
      </c>
      <c r="B120" s="401" t="s">
        <v>284</v>
      </c>
      <c r="C120" s="401"/>
      <c r="D120" s="401"/>
      <c r="E120" s="401"/>
      <c r="F120" s="237">
        <f>F119</f>
        <v>0</v>
      </c>
      <c r="G120" s="212" t="s">
        <v>58</v>
      </c>
      <c r="H120" s="165"/>
      <c r="I120" s="165"/>
      <c r="J120" s="71"/>
      <c r="K120" s="54">
        <v>38</v>
      </c>
      <c r="L120" s="1"/>
    </row>
    <row r="121" spans="1:12" ht="18" customHeight="1" thickTop="1" x14ac:dyDescent="0.3">
      <c r="A121" s="54"/>
      <c r="B121" s="157"/>
      <c r="C121" s="157"/>
      <c r="D121" s="157"/>
      <c r="E121" s="157"/>
      <c r="F121" s="158"/>
      <c r="G121" s="166"/>
      <c r="H121" s="170"/>
      <c r="I121" s="170"/>
      <c r="J121" s="71"/>
      <c r="K121" s="54"/>
      <c r="L121" s="1"/>
    </row>
    <row r="122" spans="1:12" ht="36.75" customHeight="1" x14ac:dyDescent="0.3">
      <c r="A122" s="54"/>
      <c r="B122" s="435"/>
      <c r="C122" s="435"/>
      <c r="D122" s="159"/>
      <c r="E122" s="199"/>
      <c r="F122" s="200"/>
      <c r="G122" s="167"/>
      <c r="H122" s="159"/>
      <c r="I122" s="159"/>
      <c r="J122" s="71"/>
      <c r="K122" s="54"/>
      <c r="L122" s="1"/>
    </row>
    <row r="123" spans="1:12" ht="18" customHeight="1" thickBot="1" x14ac:dyDescent="0.35">
      <c r="A123" s="54">
        <v>39</v>
      </c>
      <c r="B123" s="470" t="s">
        <v>81</v>
      </c>
      <c r="C123" s="471"/>
      <c r="D123" s="471"/>
      <c r="E123" s="471"/>
      <c r="F123" s="472"/>
      <c r="G123" s="169" t="s">
        <v>139</v>
      </c>
      <c r="H123" s="159"/>
      <c r="I123" s="159"/>
      <c r="J123" s="71"/>
      <c r="K123" s="54">
        <v>39</v>
      </c>
      <c r="L123" s="1"/>
    </row>
    <row r="124" spans="1:12" ht="18" customHeight="1" thickTop="1" thickBot="1" x14ac:dyDescent="0.35">
      <c r="A124" s="54">
        <v>40</v>
      </c>
      <c r="B124" s="261"/>
      <c r="C124" s="262"/>
      <c r="D124" s="258"/>
      <c r="E124" s="259"/>
      <c r="F124" s="260"/>
      <c r="G124" s="212" t="s">
        <v>58</v>
      </c>
      <c r="H124" s="165"/>
      <c r="I124" s="165"/>
      <c r="J124" s="171"/>
      <c r="K124" s="54">
        <v>40</v>
      </c>
      <c r="L124" s="1"/>
    </row>
    <row r="125" spans="1:12" ht="25.35" customHeight="1" thickTop="1" x14ac:dyDescent="0.3">
      <c r="A125" s="54"/>
      <c r="B125" s="261"/>
      <c r="C125" s="262"/>
      <c r="D125" s="413" t="s">
        <v>32</v>
      </c>
      <c r="E125" s="414"/>
      <c r="F125" s="238" t="str">
        <f>IF($I$101="Not Eligible","Not Eligible",IF(OR(I101="Required",G124="Y"),12600,"N/A"))</f>
        <v>N/A</v>
      </c>
      <c r="G125" s="174"/>
      <c r="H125" s="172"/>
      <c r="I125" s="172"/>
      <c r="J125" s="173"/>
      <c r="K125" s="54"/>
      <c r="L125" s="1"/>
    </row>
    <row r="126" spans="1:12" customFormat="1" ht="12.6" customHeight="1" x14ac:dyDescent="0.25">
      <c r="B126" s="415" t="s">
        <v>318</v>
      </c>
      <c r="C126" s="416"/>
      <c r="D126" s="416"/>
      <c r="E126" s="416"/>
      <c r="F126" s="416"/>
    </row>
    <row r="127" spans="1:12" ht="16.350000000000001" customHeight="1" x14ac:dyDescent="0.3">
      <c r="A127" s="54"/>
      <c r="B127" s="417"/>
      <c r="C127" s="418"/>
      <c r="D127" s="418"/>
      <c r="E127" s="418"/>
      <c r="F127" s="418"/>
      <c r="G127" s="201"/>
      <c r="H127" s="159"/>
      <c r="I127" s="159"/>
      <c r="J127" s="171"/>
      <c r="K127" s="54"/>
      <c r="L127" s="1"/>
    </row>
    <row r="128" spans="1:12" ht="18" customHeight="1" x14ac:dyDescent="0.3">
      <c r="A128" s="54"/>
      <c r="B128" s="419"/>
      <c r="C128" s="420"/>
      <c r="D128" s="420"/>
      <c r="E128" s="420"/>
      <c r="F128" s="420"/>
      <c r="G128" s="169"/>
      <c r="H128" s="159"/>
      <c r="I128" s="159"/>
      <c r="J128" s="171"/>
      <c r="K128" s="54"/>
      <c r="L128" s="1"/>
    </row>
    <row r="129" spans="1:14" ht="40.35" customHeight="1" x14ac:dyDescent="0.3">
      <c r="A129" s="1"/>
      <c r="B129" s="467"/>
      <c r="C129" s="468"/>
      <c r="D129" s="468"/>
      <c r="E129" s="468"/>
      <c r="F129" s="468"/>
      <c r="G129" s="468"/>
      <c r="H129" s="468"/>
      <c r="I129" s="468"/>
      <c r="J129" s="469"/>
      <c r="K129" s="48"/>
      <c r="L129" s="1"/>
    </row>
    <row r="130" spans="1:14" s="62" customFormat="1" ht="18" customHeight="1" x14ac:dyDescent="0.3">
      <c r="A130" s="411" t="s">
        <v>303</v>
      </c>
      <c r="B130" s="411"/>
      <c r="C130" s="411"/>
      <c r="D130" s="411"/>
      <c r="E130" s="411"/>
      <c r="F130" s="411"/>
      <c r="G130" s="411"/>
      <c r="H130" s="411"/>
      <c r="I130" s="411"/>
      <c r="J130" s="411"/>
      <c r="K130" s="112"/>
      <c r="M130" s="1"/>
      <c r="N130" s="1"/>
    </row>
    <row r="131" spans="1:14" ht="18.75" customHeight="1" x14ac:dyDescent="0.3">
      <c r="A131" s="484" t="str">
        <f>Charge_Name&amp;" FINANCIAL Obligation For  "&amp;Pastor_Name</f>
        <v xml:space="preserve"> FINANCIAL Obligation For  </v>
      </c>
      <c r="B131" s="485"/>
      <c r="C131" s="485"/>
      <c r="D131" s="485"/>
      <c r="E131" s="485"/>
      <c r="F131" s="485"/>
      <c r="G131" s="485"/>
      <c r="H131" s="485"/>
      <c r="I131" s="485"/>
      <c r="J131" s="485"/>
      <c r="K131" s="486"/>
      <c r="L131" s="1"/>
    </row>
    <row r="132" spans="1:14" ht="37.5" customHeight="1" x14ac:dyDescent="0.3">
      <c r="A132" s="24"/>
      <c r="B132" s="464" t="s">
        <v>299</v>
      </c>
      <c r="C132" s="465"/>
      <c r="D132" s="465"/>
      <c r="E132" s="465"/>
      <c r="F132" s="465"/>
      <c r="G132" s="465"/>
      <c r="H132" s="465"/>
      <c r="I132" s="465"/>
      <c r="J132" s="466"/>
      <c r="L132" s="1"/>
    </row>
    <row r="133" spans="1:14" ht="18" customHeight="1" thickBot="1" x14ac:dyDescent="0.35">
      <c r="A133" s="24"/>
      <c r="B133" s="475" t="s">
        <v>213</v>
      </c>
      <c r="C133" s="476"/>
      <c r="D133" s="476"/>
      <c r="E133" s="476"/>
      <c r="F133" s="476"/>
      <c r="G133" s="476"/>
      <c r="H133" s="476"/>
      <c r="I133" s="476"/>
      <c r="J133" s="477"/>
      <c r="L133" s="1"/>
    </row>
    <row r="134" spans="1:14" ht="18" customHeight="1" x14ac:dyDescent="0.3">
      <c r="A134" s="153"/>
      <c r="B134" s="458" t="s">
        <v>193</v>
      </c>
      <c r="C134" s="459"/>
      <c r="D134" s="456" t="s">
        <v>199</v>
      </c>
      <c r="E134" s="431" t="str">
        <f>IF($I$14="","---",$I$14)</f>
        <v>---</v>
      </c>
      <c r="F134" s="429" t="str">
        <f>IF($I$15="","---",$I$15)</f>
        <v>---</v>
      </c>
      <c r="G134" s="449" t="str">
        <f>IF($I$16="","---",$I$16)</f>
        <v>---</v>
      </c>
      <c r="H134" s="433" t="str">
        <f>IF($I$17="","---",$I$17)</f>
        <v>---</v>
      </c>
      <c r="I134" s="462" t="str">
        <f>IF($I$18="","---",$I$18)</f>
        <v>---</v>
      </c>
      <c r="J134" s="478" t="s">
        <v>3</v>
      </c>
      <c r="K134" s="153"/>
      <c r="L134" s="1"/>
    </row>
    <row r="135" spans="1:14" ht="34.5" customHeight="1" x14ac:dyDescent="0.3">
      <c r="A135" s="153"/>
      <c r="B135" s="460"/>
      <c r="C135" s="461"/>
      <c r="D135" s="456"/>
      <c r="E135" s="432"/>
      <c r="F135" s="430"/>
      <c r="G135" s="450"/>
      <c r="H135" s="434"/>
      <c r="I135" s="463"/>
      <c r="J135" s="479"/>
      <c r="K135" s="153"/>
      <c r="L135" s="1"/>
    </row>
    <row r="136" spans="1:14" ht="18" customHeight="1" x14ac:dyDescent="0.3">
      <c r="A136" s="88">
        <v>44</v>
      </c>
      <c r="B136" s="387" t="s">
        <v>212</v>
      </c>
      <c r="C136" s="386"/>
      <c r="D136" s="175" t="s">
        <v>153</v>
      </c>
      <c r="E136" s="176" t="str">
        <f>IF(E60="Y", "YES","---")</f>
        <v>---</v>
      </c>
      <c r="F136" s="177" t="str">
        <f>IF(F60="Y", "YES","---")</f>
        <v>---</v>
      </c>
      <c r="G136" s="178" t="str">
        <f>IF(G60="Y", "YES","---")</f>
        <v>---</v>
      </c>
      <c r="H136" s="179" t="str">
        <f>IF(H60="Y", "YES","---")</f>
        <v>---</v>
      </c>
      <c r="I136" s="180" t="str">
        <f>IF(I60="Y", "YES","---")</f>
        <v>---</v>
      </c>
      <c r="J136" s="239"/>
      <c r="K136" s="181">
        <v>44</v>
      </c>
      <c r="L136" s="1"/>
    </row>
    <row r="137" spans="1:14" ht="18" customHeight="1" x14ac:dyDescent="0.3">
      <c r="A137" s="88">
        <v>45</v>
      </c>
      <c r="B137" s="253" t="str">
        <f>IF(AND(J29&lt;52692, ISNUMBER(SEARCH("Fulltime", E96))),
     "BELOW FT BASE",
     "")</f>
        <v/>
      </c>
      <c r="C137" s="252" t="s">
        <v>373</v>
      </c>
      <c r="D137" s="175" t="str">
        <f>IF((E137+F137+G137+H137+I137)=J137,"YES",IF((E137+F137+G137+H137+I137)&lt;J137,DOLLAR(J137-(E137+F137+G137+H137+I137),0)&amp;" (LOW)",IF((E137+F137+G137+H137+I137)&gt;J137,DOLLAR((E137+F137+G137+H137+I137)-J137,0)&amp;" (HIGH)")))</f>
        <v>YES</v>
      </c>
      <c r="E137" s="129">
        <f>E79</f>
        <v>0</v>
      </c>
      <c r="F137" s="130">
        <f>F79</f>
        <v>0</v>
      </c>
      <c r="G137" s="131">
        <f>G79</f>
        <v>0</v>
      </c>
      <c r="H137" s="132">
        <f>H79</f>
        <v>0</v>
      </c>
      <c r="I137" s="133">
        <f>I79</f>
        <v>0</v>
      </c>
      <c r="J137" s="215">
        <f>ROUND(J79,0)</f>
        <v>0</v>
      </c>
      <c r="K137" s="88">
        <v>45</v>
      </c>
      <c r="L137" s="1"/>
    </row>
    <row r="138" spans="1:14" ht="18" customHeight="1" thickBot="1" x14ac:dyDescent="0.35">
      <c r="A138" s="88">
        <v>46</v>
      </c>
      <c r="B138" s="398" t="s">
        <v>198</v>
      </c>
      <c r="C138" s="386"/>
      <c r="D138" s="175" t="str">
        <f>IF((E138+F138+G138+H138)=J138,"YES",IF((E138+F138+G138+H138)&lt;J138,DOLLAR(J138-(E138+F138+G138+H138),0)&amp;" (LOW)",IF((E138+F138+G138+H138)&gt;J138,DOLLAR((E138+F138+G138+H138)-J138,0)&amp;" (HIGH)")))</f>
        <v>YES</v>
      </c>
      <c r="E138" s="182">
        <f>IF(E60="N",E62,0)</f>
        <v>0</v>
      </c>
      <c r="F138" s="183">
        <f>IF(F60="N",F62,0)</f>
        <v>0</v>
      </c>
      <c r="G138" s="184">
        <f>IF(G60="N",G62,0)</f>
        <v>0</v>
      </c>
      <c r="H138" s="185">
        <f>IF(H60="N",H62,0)</f>
        <v>0</v>
      </c>
      <c r="I138" s="186">
        <f>IF(I60="N",I62,0)</f>
        <v>0</v>
      </c>
      <c r="J138" s="215">
        <f>I138+H138+G138+F138+E138</f>
        <v>0</v>
      </c>
      <c r="K138" s="54">
        <v>46</v>
      </c>
      <c r="L138" s="1"/>
    </row>
    <row r="139" spans="1:14" ht="18" customHeight="1" thickTop="1" thickBot="1" x14ac:dyDescent="0.35">
      <c r="A139" s="88">
        <v>47</v>
      </c>
      <c r="B139" s="386" t="s">
        <v>201</v>
      </c>
      <c r="C139" s="386"/>
      <c r="D139" s="187" t="str">
        <f>IF(J139="Enrolled?","Enrolled?",IF((E139+F139+G139+H139+I139)=J139,"YES",IF((E139+F139+G139+H139+I139)&lt;J139,DOLLAR(J139-(E139+F139+G139+H139+I139),0)&amp;" (LOW)",IF((E139+F139+G139+H139+I139)&gt;J139,DOLLAR((E139+F139+G139+H139+I139)-J139,0)&amp;" (HIGH)"))))</f>
        <v>Enrolled?</v>
      </c>
      <c r="E139" s="95">
        <v>0</v>
      </c>
      <c r="F139" s="96">
        <v>0</v>
      </c>
      <c r="G139" s="97">
        <v>0</v>
      </c>
      <c r="H139" s="98">
        <v>0</v>
      </c>
      <c r="I139" s="99">
        <v>0</v>
      </c>
      <c r="J139" s="214" t="str">
        <f>IF(OR(I101="Required",G124="Y"),ROUND(F125,0),IF(G124="","Enrolled?",0))</f>
        <v>Enrolled?</v>
      </c>
      <c r="K139" s="54">
        <v>47</v>
      </c>
      <c r="L139" s="1"/>
    </row>
    <row r="140" spans="1:14" ht="18" customHeight="1" thickTop="1" thickBot="1" x14ac:dyDescent="0.35">
      <c r="A140" s="88">
        <v>48</v>
      </c>
      <c r="B140" s="386" t="s">
        <v>352</v>
      </c>
      <c r="C140" s="386"/>
      <c r="D140" s="187" t="str">
        <f>IF(J140="Enrolled?","Enrolled?",IF((E140+F140+G140+H140+I140)=J140,"YES",IF((E140+F140+G140+H140+I140)&lt;J140,DOLLAR(J140-(E140+F140+G140+H140+I140),0)&amp;" (LOW)",IF((E140+F140+G140+H140+I140)&gt;J140,DOLLAR((E140+F140+G140+H140+I140)-J140,0)&amp;" (HIGH)"))))</f>
        <v>Enrolled?</v>
      </c>
      <c r="E140" s="95">
        <v>0</v>
      </c>
      <c r="F140" s="96">
        <v>0</v>
      </c>
      <c r="G140" s="97"/>
      <c r="H140" s="98">
        <v>0</v>
      </c>
      <c r="I140" s="99">
        <v>0</v>
      </c>
      <c r="J140" s="214" t="str">
        <f>IF(OR(B101="Required",G116="Y"),ROUND(F113,0),IF(G116="","Enrolled?",0))</f>
        <v>Enrolled?</v>
      </c>
      <c r="K140" s="54">
        <v>48</v>
      </c>
      <c r="L140" s="1"/>
    </row>
    <row r="141" spans="1:14" ht="18" customHeight="1" thickTop="1" thickBot="1" x14ac:dyDescent="0.35">
      <c r="A141" s="88">
        <v>49</v>
      </c>
      <c r="B141" s="386" t="s">
        <v>353</v>
      </c>
      <c r="C141" s="386"/>
      <c r="D141" s="187" t="str">
        <f>IF(J141="Enrolled?","Enrolled?",IF((E141+F141+G141+H141+I141)=J141,"YES",IF((E141+F141+G141+H141+I141)&lt;J141,DOLLAR(J141-(E141+F141+G141+H141+I141),0)&amp;" (LOW)",IF((E141+F141+G141+H141+I141)&gt;J141,DOLLAR((E141+F141+G141+H141+I141)-J141,0)&amp;" (HIGH)"))))</f>
        <v>Enrolled?</v>
      </c>
      <c r="E141" s="95">
        <v>0</v>
      </c>
      <c r="F141" s="96">
        <v>0</v>
      </c>
      <c r="G141" s="97"/>
      <c r="H141" s="98">
        <v>0</v>
      </c>
      <c r="I141" s="99">
        <v>0</v>
      </c>
      <c r="J141" s="214" t="str">
        <f>IF(OR(B101="Required",G116="Y"),ROUND(SUM(F114:F115),0),IF(G116="","Enrolled?",0))</f>
        <v>Enrolled?</v>
      </c>
      <c r="K141" s="54">
        <v>49</v>
      </c>
      <c r="L141" s="1"/>
    </row>
    <row r="142" spans="1:14" ht="18" customHeight="1" thickTop="1" thickBot="1" x14ac:dyDescent="0.35">
      <c r="A142" s="88">
        <v>50</v>
      </c>
      <c r="B142" s="386" t="s">
        <v>200</v>
      </c>
      <c r="C142" s="386"/>
      <c r="D142" s="187" t="str">
        <f>IF(ISNUMBER(SEARCH("Not Eligible",J142)),"N/A",IF(J142="Enrolled?","Enrolled?",IF((E142+F142+G142+H142+I142)=J142,"YES",IF((E142+F142+G142+H142+I142)&lt;J142,DOLLAR(J142-(E142+F142+G142+H142+I142),0)&amp;" (LOW)",DOLLAR((E142+F142+G142+H142+I142)-J142,0)&amp;" (HIGH)"))))</f>
        <v>Enrolled?</v>
      </c>
      <c r="E142" s="95">
        <v>0</v>
      </c>
      <c r="F142" s="96">
        <v>0</v>
      </c>
      <c r="G142" s="97"/>
      <c r="H142" s="98">
        <v>0</v>
      </c>
      <c r="I142" s="99">
        <v>0</v>
      </c>
      <c r="J142" s="214" t="str">
        <f>IF( COUNTIF(F120,"*Not Eligible*"),
      "Not Eligible",
      IF( OR(D101="Required", G120="Y"),
          ROUND(F120,0),
          IF(G120="","Enrolled?",0)
      )
)</f>
        <v>Enrolled?</v>
      </c>
      <c r="K142" s="54">
        <v>50</v>
      </c>
      <c r="L142" s="1"/>
    </row>
    <row r="143" spans="1:14" ht="18" customHeight="1" thickTop="1" thickBot="1" x14ac:dyDescent="0.35">
      <c r="A143" s="88">
        <v>51</v>
      </c>
      <c r="B143" s="387" t="s">
        <v>57</v>
      </c>
      <c r="C143" s="387"/>
      <c r="D143" s="240" t="str">
        <f>IF((E143+F143+G143+H143+I143)=J143,"YES",IF((E143+F143+G143+H143+I143)&lt;J143,DOLLAR(J143-(E143+F143+G143+H143+I143),0)&amp;" (LOW)",IF((E143+F143+G143+H143+I143)&gt;J143,DOLLAR((E143+F143+G143+H143+I143)-J143,0)&amp;" (HIGH)")))</f>
        <v>YES</v>
      </c>
      <c r="E143" s="225">
        <f>E88</f>
        <v>0</v>
      </c>
      <c r="F143" s="226">
        <f>F88</f>
        <v>0</v>
      </c>
      <c r="G143" s="227">
        <f>G88</f>
        <v>0</v>
      </c>
      <c r="H143" s="228">
        <f>H88</f>
        <v>0</v>
      </c>
      <c r="I143" s="229">
        <f>I88</f>
        <v>0</v>
      </c>
      <c r="J143" s="218">
        <f>ROUND(J88,0)</f>
        <v>0</v>
      </c>
      <c r="K143" s="54">
        <v>51</v>
      </c>
      <c r="L143" s="1"/>
    </row>
    <row r="144" spans="1:14" ht="18" customHeight="1" thickBot="1" x14ac:dyDescent="0.35">
      <c r="A144" s="88"/>
      <c r="B144" s="256" t="s">
        <v>302</v>
      </c>
      <c r="C144" s="257"/>
      <c r="D144" s="257"/>
      <c r="E144" s="219">
        <f t="shared" ref="E144:J144" si="13">SUM(E136:E143)</f>
        <v>0</v>
      </c>
      <c r="F144" s="220">
        <f t="shared" si="13"/>
        <v>0</v>
      </c>
      <c r="G144" s="221">
        <f t="shared" si="13"/>
        <v>0</v>
      </c>
      <c r="H144" s="222">
        <f t="shared" si="13"/>
        <v>0</v>
      </c>
      <c r="I144" s="223">
        <f t="shared" si="13"/>
        <v>0</v>
      </c>
      <c r="J144" s="224">
        <f t="shared" si="13"/>
        <v>0</v>
      </c>
      <c r="K144" s="138"/>
      <c r="L144" s="1"/>
    </row>
    <row r="145" spans="1:12" ht="18" customHeight="1" x14ac:dyDescent="0.3">
      <c r="A145" s="88">
        <v>52</v>
      </c>
      <c r="B145" s="426" t="s">
        <v>301</v>
      </c>
      <c r="C145" s="427"/>
      <c r="D145" s="428"/>
      <c r="E145" s="241" t="str">
        <f>IF(J144=0, "",E144/J144)</f>
        <v/>
      </c>
      <c r="F145" s="241" t="str">
        <f>IF(J144=0, "", F144/J144)</f>
        <v/>
      </c>
      <c r="G145" s="241" t="str">
        <f>IF(J144=0, "", G144/J144)</f>
        <v/>
      </c>
      <c r="H145" s="241" t="str">
        <f>IF(J144=0, "", H144/J144)</f>
        <v/>
      </c>
      <c r="I145" s="241" t="str">
        <f>IF(J144=0, "", I144/J144)</f>
        <v/>
      </c>
      <c r="J145" s="242"/>
      <c r="K145" s="54">
        <v>52</v>
      </c>
      <c r="L145" s="1"/>
    </row>
    <row r="146" spans="1:12" ht="18" customHeight="1" x14ac:dyDescent="0.3">
      <c r="A146" s="153"/>
      <c r="B146" s="498" t="s">
        <v>307</v>
      </c>
      <c r="C146" s="499"/>
      <c r="D146" s="500"/>
      <c r="E146" s="205">
        <f>E35</f>
        <v>0</v>
      </c>
      <c r="F146" s="205">
        <f>F35</f>
        <v>0</v>
      </c>
      <c r="G146" s="205">
        <f>G35</f>
        <v>0</v>
      </c>
      <c r="H146" s="205">
        <f>H35</f>
        <v>0</v>
      </c>
      <c r="I146" s="205">
        <f>I35</f>
        <v>0</v>
      </c>
      <c r="J146" s="205">
        <f>SUM(E146:I146)</f>
        <v>0</v>
      </c>
      <c r="K146" s="188"/>
      <c r="L146" s="1"/>
    </row>
    <row r="147" spans="1:12" ht="18" customHeight="1" x14ac:dyDescent="0.3">
      <c r="A147" s="291" t="s">
        <v>282</v>
      </c>
      <c r="B147" s="292"/>
      <c r="C147" s="292"/>
      <c r="D147" s="292"/>
      <c r="E147" s="292"/>
      <c r="F147" s="292"/>
      <c r="G147" s="292"/>
      <c r="H147" s="292"/>
      <c r="I147" s="292"/>
      <c r="J147" s="292"/>
      <c r="K147" s="292"/>
      <c r="L147" s="1"/>
    </row>
    <row r="148" spans="1:12" ht="64.650000000000006" customHeight="1" thickBot="1" x14ac:dyDescent="0.35">
      <c r="A148" s="54"/>
      <c r="B148" s="489" t="s">
        <v>371</v>
      </c>
      <c r="C148" s="421"/>
      <c r="D148" s="421"/>
      <c r="E148" s="421"/>
      <c r="F148" s="421"/>
      <c r="G148" s="421"/>
      <c r="H148" s="421"/>
      <c r="I148" s="421"/>
      <c r="J148" s="421"/>
      <c r="K148" s="154"/>
      <c r="L148" s="1"/>
    </row>
    <row r="149" spans="1:12" ht="20.399999999999999" customHeight="1" thickBot="1" x14ac:dyDescent="0.35">
      <c r="A149" s="54"/>
      <c r="B149" s="490" t="s">
        <v>300</v>
      </c>
      <c r="C149" s="491"/>
      <c r="D149" s="492"/>
      <c r="E149" s="493"/>
      <c r="F149" s="493"/>
      <c r="G149" s="493"/>
      <c r="H149" s="493"/>
      <c r="I149" s="493"/>
      <c r="J149" s="494"/>
      <c r="K149" s="189"/>
      <c r="L149" s="1"/>
    </row>
    <row r="150" spans="1:12" ht="18" customHeight="1" thickBot="1" x14ac:dyDescent="0.35">
      <c r="A150" s="88"/>
      <c r="B150" s="495" t="str">
        <f>"For "&amp;I14&amp;":"</f>
        <v>For :</v>
      </c>
      <c r="C150" s="496"/>
      <c r="D150" s="496"/>
      <c r="E150" s="496"/>
      <c r="F150" s="496"/>
      <c r="G150" s="496"/>
      <c r="H150" s="496"/>
      <c r="I150" s="496"/>
      <c r="J150" s="497"/>
      <c r="K150" s="106"/>
      <c r="L150" s="1"/>
    </row>
    <row r="151" spans="1:12" ht="27" customHeight="1" x14ac:dyDescent="0.3">
      <c r="A151" s="88" t="s">
        <v>204</v>
      </c>
      <c r="B151" s="190" t="s">
        <v>54</v>
      </c>
      <c r="C151" s="334"/>
      <c r="D151" s="334"/>
      <c r="E151" s="335" t="s">
        <v>315</v>
      </c>
      <c r="F151" s="335"/>
      <c r="G151" s="336"/>
      <c r="H151" s="336"/>
      <c r="I151" s="336"/>
      <c r="J151" s="337"/>
      <c r="K151" s="88" t="s">
        <v>204</v>
      </c>
      <c r="L151" s="1"/>
    </row>
    <row r="152" spans="1:12" ht="20.100000000000001" customHeight="1" x14ac:dyDescent="0.3">
      <c r="A152" s="88"/>
      <c r="B152" s="191" t="s">
        <v>306</v>
      </c>
      <c r="C152" s="203" t="str">
        <f>IF(Pastor_Name=0,"",Pastor_Name)</f>
        <v/>
      </c>
      <c r="D152" s="202" t="str">
        <f>IF(Pastor_Email=0,"",Pastor_Email)</f>
        <v/>
      </c>
      <c r="E152" s="330" t="s">
        <v>306</v>
      </c>
      <c r="F152" s="330"/>
      <c r="G152" s="341"/>
      <c r="H152" s="342"/>
      <c r="I152" s="343"/>
      <c r="J152" s="344"/>
      <c r="K152" s="88"/>
      <c r="L152" s="1"/>
    </row>
    <row r="153" spans="1:12" ht="27" customHeight="1" x14ac:dyDescent="0.3">
      <c r="A153" s="88" t="s">
        <v>205</v>
      </c>
      <c r="B153" s="192" t="s">
        <v>314</v>
      </c>
      <c r="C153" s="338"/>
      <c r="D153" s="338"/>
      <c r="E153" s="335" t="s">
        <v>375</v>
      </c>
      <c r="F153" s="335"/>
      <c r="G153" s="339"/>
      <c r="H153" s="339"/>
      <c r="I153" s="339"/>
      <c r="J153" s="340"/>
      <c r="K153" s="88" t="s">
        <v>205</v>
      </c>
      <c r="L153" s="1"/>
    </row>
    <row r="154" spans="1:12" ht="20.100000000000001" customHeight="1" thickBot="1" x14ac:dyDescent="0.35">
      <c r="A154" s="88"/>
      <c r="B154" s="191" t="s">
        <v>306</v>
      </c>
      <c r="C154" s="203"/>
      <c r="D154" s="202"/>
      <c r="E154" s="330" t="s">
        <v>306</v>
      </c>
      <c r="F154" s="330"/>
      <c r="G154" s="341"/>
      <c r="H154" s="342"/>
      <c r="I154" s="343"/>
      <c r="J154" s="344"/>
      <c r="K154" s="88"/>
      <c r="L154" s="1"/>
    </row>
    <row r="155" spans="1:12" ht="18" customHeight="1" thickBot="1" x14ac:dyDescent="0.35">
      <c r="A155" s="88"/>
      <c r="B155" s="501" t="str">
        <f>"For "&amp;I15&amp;":"</f>
        <v>For :</v>
      </c>
      <c r="C155" s="502"/>
      <c r="D155" s="502"/>
      <c r="E155" s="502"/>
      <c r="F155" s="502"/>
      <c r="G155" s="502"/>
      <c r="H155" s="502"/>
      <c r="I155" s="502"/>
      <c r="J155" s="503"/>
      <c r="K155" s="88"/>
      <c r="L155" s="1"/>
    </row>
    <row r="156" spans="1:12" ht="27" customHeight="1" x14ac:dyDescent="0.3">
      <c r="A156" s="88" t="s">
        <v>206</v>
      </c>
      <c r="B156" s="190" t="s">
        <v>54</v>
      </c>
      <c r="C156" s="334"/>
      <c r="D156" s="334"/>
      <c r="E156" s="335" t="s">
        <v>315</v>
      </c>
      <c r="F156" s="335"/>
      <c r="G156" s="336"/>
      <c r="H156" s="336"/>
      <c r="I156" s="336"/>
      <c r="J156" s="337"/>
      <c r="K156" s="88" t="s">
        <v>206</v>
      </c>
      <c r="L156" s="1"/>
    </row>
    <row r="157" spans="1:12" ht="20.100000000000001" customHeight="1" x14ac:dyDescent="0.3">
      <c r="A157" s="88"/>
      <c r="B157" s="191" t="s">
        <v>306</v>
      </c>
      <c r="C157" s="203" t="str">
        <f>IF(Pastor_Name=0,"",Pastor_Name)</f>
        <v/>
      </c>
      <c r="D157" s="202" t="str">
        <f>IF(Pastor_Email=0,"",Pastor_Email)</f>
        <v/>
      </c>
      <c r="E157" s="330" t="s">
        <v>306</v>
      </c>
      <c r="F157" s="330"/>
      <c r="G157" s="341"/>
      <c r="H157" s="342"/>
      <c r="I157" s="343"/>
      <c r="J157" s="344"/>
      <c r="K157" s="88"/>
      <c r="L157" s="1"/>
    </row>
    <row r="158" spans="1:12" ht="27" customHeight="1" x14ac:dyDescent="0.3">
      <c r="A158" s="88" t="s">
        <v>207</v>
      </c>
      <c r="B158" s="192" t="s">
        <v>314</v>
      </c>
      <c r="C158" s="338"/>
      <c r="D158" s="338"/>
      <c r="E158" s="335" t="s">
        <v>375</v>
      </c>
      <c r="F158" s="335"/>
      <c r="G158" s="339"/>
      <c r="H158" s="339"/>
      <c r="I158" s="339"/>
      <c r="J158" s="340"/>
      <c r="K158" s="88" t="s">
        <v>207</v>
      </c>
      <c r="L158" s="1"/>
    </row>
    <row r="159" spans="1:12" ht="20.100000000000001" customHeight="1" thickBot="1" x14ac:dyDescent="0.35">
      <c r="A159" s="88"/>
      <c r="B159" s="191" t="s">
        <v>306</v>
      </c>
      <c r="C159" s="203"/>
      <c r="D159" s="202"/>
      <c r="E159" s="330" t="s">
        <v>306</v>
      </c>
      <c r="F159" s="330"/>
      <c r="G159" s="341"/>
      <c r="H159" s="342"/>
      <c r="I159" s="343"/>
      <c r="J159" s="344"/>
      <c r="K159" s="88"/>
      <c r="L159" s="1"/>
    </row>
    <row r="160" spans="1:12" ht="18" customHeight="1" thickBot="1" x14ac:dyDescent="0.35">
      <c r="A160" s="88"/>
      <c r="B160" s="504" t="str">
        <f>"For "&amp;I16&amp;":"</f>
        <v>For :</v>
      </c>
      <c r="C160" s="505"/>
      <c r="D160" s="505"/>
      <c r="E160" s="505"/>
      <c r="F160" s="505"/>
      <c r="G160" s="505"/>
      <c r="H160" s="505"/>
      <c r="I160" s="505"/>
      <c r="J160" s="506"/>
      <c r="K160" s="88"/>
      <c r="L160" s="1"/>
    </row>
    <row r="161" spans="1:12" ht="27" customHeight="1" x14ac:dyDescent="0.3">
      <c r="A161" s="88" t="s">
        <v>208</v>
      </c>
      <c r="B161" s="190" t="s">
        <v>54</v>
      </c>
      <c r="C161" s="334"/>
      <c r="D161" s="334"/>
      <c r="E161" s="335" t="s">
        <v>315</v>
      </c>
      <c r="F161" s="335"/>
      <c r="G161" s="336"/>
      <c r="H161" s="336"/>
      <c r="I161" s="336"/>
      <c r="J161" s="337"/>
      <c r="K161" s="88" t="s">
        <v>208</v>
      </c>
      <c r="L161" s="1"/>
    </row>
    <row r="162" spans="1:12" ht="20.100000000000001" customHeight="1" x14ac:dyDescent="0.3">
      <c r="A162" s="88"/>
      <c r="B162" s="191" t="s">
        <v>306</v>
      </c>
      <c r="C162" s="203" t="str">
        <f>IF(Pastor_Name=0,"",Pastor_Name)</f>
        <v/>
      </c>
      <c r="D162" s="202" t="str">
        <f>IF(Pastor_Email=0,"",Pastor_Email)</f>
        <v/>
      </c>
      <c r="E162" s="330" t="s">
        <v>306</v>
      </c>
      <c r="F162" s="330"/>
      <c r="G162" s="341"/>
      <c r="H162" s="342"/>
      <c r="I162" s="343"/>
      <c r="J162" s="344"/>
      <c r="K162" s="88"/>
      <c r="L162" s="1"/>
    </row>
    <row r="163" spans="1:12" ht="27" customHeight="1" x14ac:dyDescent="0.3">
      <c r="A163" s="88" t="s">
        <v>209</v>
      </c>
      <c r="B163" s="192" t="s">
        <v>314</v>
      </c>
      <c r="C163" s="338"/>
      <c r="D163" s="338"/>
      <c r="E163" s="335" t="s">
        <v>375</v>
      </c>
      <c r="F163" s="335"/>
      <c r="G163" s="339"/>
      <c r="H163" s="339"/>
      <c r="I163" s="339"/>
      <c r="J163" s="340"/>
      <c r="K163" s="88" t="s">
        <v>209</v>
      </c>
      <c r="L163" s="1"/>
    </row>
    <row r="164" spans="1:12" ht="20.100000000000001" customHeight="1" thickBot="1" x14ac:dyDescent="0.35">
      <c r="A164" s="88"/>
      <c r="B164" s="191" t="s">
        <v>306</v>
      </c>
      <c r="C164" s="203"/>
      <c r="D164" s="202"/>
      <c r="E164" s="330" t="s">
        <v>306</v>
      </c>
      <c r="F164" s="330"/>
      <c r="G164" s="341"/>
      <c r="H164" s="342"/>
      <c r="I164" s="343"/>
      <c r="J164" s="344"/>
      <c r="K164" s="88"/>
      <c r="L164" s="1"/>
    </row>
    <row r="165" spans="1:12" ht="18" customHeight="1" thickBot="1" x14ac:dyDescent="0.35">
      <c r="A165" s="88"/>
      <c r="B165" s="331" t="str">
        <f>"For "&amp;I17&amp;":"</f>
        <v>For :</v>
      </c>
      <c r="C165" s="332"/>
      <c r="D165" s="332"/>
      <c r="E165" s="332"/>
      <c r="F165" s="332"/>
      <c r="G165" s="332"/>
      <c r="H165" s="332"/>
      <c r="I165" s="332"/>
      <c r="J165" s="333"/>
      <c r="K165" s="88"/>
      <c r="L165" s="1"/>
    </row>
    <row r="166" spans="1:12" ht="27" customHeight="1" x14ac:dyDescent="0.3">
      <c r="A166" s="88" t="s">
        <v>210</v>
      </c>
      <c r="B166" s="190" t="s">
        <v>54</v>
      </c>
      <c r="C166" s="334"/>
      <c r="D166" s="334"/>
      <c r="E166" s="335" t="s">
        <v>315</v>
      </c>
      <c r="F166" s="335"/>
      <c r="G166" s="336"/>
      <c r="H166" s="336"/>
      <c r="I166" s="336"/>
      <c r="J166" s="337"/>
      <c r="K166" s="88" t="s">
        <v>210</v>
      </c>
      <c r="L166" s="1"/>
    </row>
    <row r="167" spans="1:12" ht="20.100000000000001" customHeight="1" x14ac:dyDescent="0.3">
      <c r="A167" s="88"/>
      <c r="B167" s="191" t="s">
        <v>306</v>
      </c>
      <c r="C167" s="203" t="str">
        <f>IF(Pastor_Name=0,"",Pastor_Name)</f>
        <v/>
      </c>
      <c r="D167" s="202" t="str">
        <f>IF(Pastor_Email=0,"",Pastor_Email)</f>
        <v/>
      </c>
      <c r="E167" s="330" t="s">
        <v>306</v>
      </c>
      <c r="F167" s="330"/>
      <c r="G167" s="341"/>
      <c r="H167" s="342"/>
      <c r="I167" s="343"/>
      <c r="J167" s="344"/>
      <c r="K167" s="88"/>
      <c r="L167" s="1"/>
    </row>
    <row r="168" spans="1:12" ht="27" customHeight="1" x14ac:dyDescent="0.3">
      <c r="A168" s="88" t="s">
        <v>211</v>
      </c>
      <c r="B168" s="192" t="s">
        <v>314</v>
      </c>
      <c r="C168" s="338"/>
      <c r="D168" s="338"/>
      <c r="E168" s="335" t="s">
        <v>375</v>
      </c>
      <c r="F168" s="335"/>
      <c r="G168" s="339"/>
      <c r="H168" s="339"/>
      <c r="I168" s="339"/>
      <c r="J168" s="340"/>
      <c r="K168" s="88" t="s">
        <v>211</v>
      </c>
      <c r="L168" s="1"/>
    </row>
    <row r="169" spans="1:12" ht="20.100000000000001" customHeight="1" thickBot="1" x14ac:dyDescent="0.35">
      <c r="A169" s="88"/>
      <c r="B169" s="191" t="s">
        <v>306</v>
      </c>
      <c r="C169" s="203"/>
      <c r="D169" s="202"/>
      <c r="E169" s="330" t="s">
        <v>306</v>
      </c>
      <c r="F169" s="330"/>
      <c r="G169" s="341"/>
      <c r="H169" s="342"/>
      <c r="I169" s="343"/>
      <c r="J169" s="344"/>
      <c r="K169" s="88"/>
      <c r="L169" s="1"/>
    </row>
    <row r="170" spans="1:12" ht="18" customHeight="1" thickBot="1" x14ac:dyDescent="0.35">
      <c r="A170" s="88"/>
      <c r="B170" s="405" t="str">
        <f>"For "&amp;I18&amp;":"</f>
        <v>For :</v>
      </c>
      <c r="C170" s="406"/>
      <c r="D170" s="406"/>
      <c r="E170" s="406"/>
      <c r="F170" s="406"/>
      <c r="G170" s="406"/>
      <c r="H170" s="406"/>
      <c r="I170" s="406"/>
      <c r="J170" s="407"/>
      <c r="K170" s="88"/>
      <c r="L170" s="1"/>
    </row>
    <row r="171" spans="1:12" ht="18" customHeight="1" x14ac:dyDescent="0.3">
      <c r="A171" s="88" t="s">
        <v>253</v>
      </c>
      <c r="B171" s="190" t="s">
        <v>54</v>
      </c>
      <c r="C171" s="334"/>
      <c r="D171" s="334"/>
      <c r="E171" s="335" t="s">
        <v>315</v>
      </c>
      <c r="F171" s="335"/>
      <c r="G171" s="336"/>
      <c r="H171" s="336"/>
      <c r="I171" s="336"/>
      <c r="J171" s="337"/>
      <c r="K171" s="88" t="s">
        <v>253</v>
      </c>
      <c r="L171" s="1"/>
    </row>
    <row r="172" spans="1:12" ht="20.399999999999999" customHeight="1" x14ac:dyDescent="0.3">
      <c r="A172" s="193"/>
      <c r="B172" s="191" t="s">
        <v>306</v>
      </c>
      <c r="C172" s="203" t="str">
        <f>IF(Pastor_Name=0,"",Pastor_Name)</f>
        <v/>
      </c>
      <c r="D172" s="202" t="str">
        <f>IF(Pastor_Email=0,"",Pastor_Email)</f>
        <v/>
      </c>
      <c r="E172" s="330" t="s">
        <v>306</v>
      </c>
      <c r="F172" s="330"/>
      <c r="G172" s="341"/>
      <c r="H172" s="342"/>
      <c r="I172" s="343"/>
      <c r="J172" s="344"/>
      <c r="K172" s="88"/>
      <c r="L172" s="1"/>
    </row>
    <row r="173" spans="1:12" ht="27" customHeight="1" x14ac:dyDescent="0.3">
      <c r="A173" s="194" t="s">
        <v>254</v>
      </c>
      <c r="B173" s="192" t="s">
        <v>314</v>
      </c>
      <c r="C173" s="338"/>
      <c r="D173" s="338"/>
      <c r="E173" s="335" t="s">
        <v>375</v>
      </c>
      <c r="F173" s="335"/>
      <c r="G173" s="339"/>
      <c r="H173" s="339"/>
      <c r="I173" s="339"/>
      <c r="J173" s="340"/>
      <c r="K173" s="88" t="s">
        <v>254</v>
      </c>
      <c r="L173" s="1"/>
    </row>
    <row r="174" spans="1:12" ht="19.649999999999999" customHeight="1" thickBot="1" x14ac:dyDescent="0.35">
      <c r="A174" s="88"/>
      <c r="B174" s="191" t="s">
        <v>306</v>
      </c>
      <c r="C174" s="204"/>
      <c r="D174" s="202"/>
      <c r="E174" s="330" t="s">
        <v>306</v>
      </c>
      <c r="F174" s="330"/>
      <c r="G174" s="442"/>
      <c r="H174" s="443"/>
      <c r="I174" s="444"/>
      <c r="J174" s="445"/>
      <c r="K174" s="106"/>
      <c r="L174" s="1"/>
    </row>
    <row r="175" spans="1:12" ht="15" customHeight="1" thickBot="1" x14ac:dyDescent="0.35">
      <c r="A175" s="88"/>
      <c r="B175" s="446" t="s">
        <v>372</v>
      </c>
      <c r="C175" s="447"/>
      <c r="D175" s="447"/>
      <c r="E175" s="447"/>
      <c r="F175" s="447"/>
      <c r="G175" s="447"/>
      <c r="H175" s="447"/>
      <c r="I175" s="447"/>
      <c r="J175" s="448"/>
      <c r="K175" s="106"/>
    </row>
    <row r="176" spans="1:12" ht="17.399999999999999" customHeight="1" x14ac:dyDescent="0.3">
      <c r="A176" s="88"/>
      <c r="B176" s="436" t="s">
        <v>173</v>
      </c>
      <c r="C176" s="437"/>
      <c r="D176" s="437"/>
      <c r="E176" s="437"/>
      <c r="F176" s="437"/>
      <c r="G176" s="437"/>
      <c r="H176" s="437"/>
      <c r="I176" s="437"/>
      <c r="J176" s="438"/>
      <c r="K176" s="106"/>
    </row>
    <row r="177" spans="1:11" ht="122.4" customHeight="1" x14ac:dyDescent="0.3">
      <c r="A177" s="88"/>
      <c r="B177" s="439" t="s">
        <v>376</v>
      </c>
      <c r="C177" s="440"/>
      <c r="D177" s="440"/>
      <c r="E177" s="440"/>
      <c r="F177" s="440"/>
      <c r="G177" s="440"/>
      <c r="H177" s="440"/>
      <c r="I177" s="440"/>
      <c r="J177" s="441"/>
      <c r="K177" s="106"/>
    </row>
    <row r="178" spans="1:11" ht="15" customHeight="1" x14ac:dyDescent="0.3">
      <c r="B178" s="72"/>
      <c r="C178" s="72"/>
      <c r="D178" s="72"/>
      <c r="E178" s="72"/>
      <c r="F178" s="72"/>
      <c r="G178" s="72"/>
      <c r="H178" s="72"/>
      <c r="I178" s="72"/>
      <c r="J178" s="72"/>
    </row>
  </sheetData>
  <sheetProtection algorithmName="SHA-512" hashValue="AYpZT6Qxa3ejrlT28/tJ29RP3A4QZUGoqpTjNES99SabjEFHhiC7t/hsf50Xiyhbi/JibMtfpkih+MH0e+/7VA==" saltValue="8Y/8+HtFwGl5GYhmaxVriw==" spinCount="100000" sheet="1" selectLockedCells="1"/>
  <mergeCells count="230">
    <mergeCell ref="G152:H152"/>
    <mergeCell ref="I152:J152"/>
    <mergeCell ref="B160:J160"/>
    <mergeCell ref="C161:D161"/>
    <mergeCell ref="E161:F161"/>
    <mergeCell ref="G161:J161"/>
    <mergeCell ref="G162:H162"/>
    <mergeCell ref="I162:J162"/>
    <mergeCell ref="G164:H164"/>
    <mergeCell ref="I164:J164"/>
    <mergeCell ref="C163:D163"/>
    <mergeCell ref="E163:F163"/>
    <mergeCell ref="G156:J156"/>
    <mergeCell ref="E154:F154"/>
    <mergeCell ref="G163:J163"/>
    <mergeCell ref="E164:F164"/>
    <mergeCell ref="E157:F157"/>
    <mergeCell ref="E162:F162"/>
    <mergeCell ref="C158:D158"/>
    <mergeCell ref="E158:F158"/>
    <mergeCell ref="G158:J158"/>
    <mergeCell ref="B88:D88"/>
    <mergeCell ref="A131:K131"/>
    <mergeCell ref="G115:H115"/>
    <mergeCell ref="B148:J148"/>
    <mergeCell ref="B149:C149"/>
    <mergeCell ref="D149:J149"/>
    <mergeCell ref="B116:E116"/>
    <mergeCell ref="E159:F159"/>
    <mergeCell ref="E151:F151"/>
    <mergeCell ref="C151:D151"/>
    <mergeCell ref="A147:K147"/>
    <mergeCell ref="B150:J150"/>
    <mergeCell ref="B146:D146"/>
    <mergeCell ref="B136:C136"/>
    <mergeCell ref="B139:C139"/>
    <mergeCell ref="G154:H154"/>
    <mergeCell ref="I154:J154"/>
    <mergeCell ref="G157:H157"/>
    <mergeCell ref="I157:J157"/>
    <mergeCell ref="G159:H159"/>
    <mergeCell ref="I159:J159"/>
    <mergeCell ref="B155:J155"/>
    <mergeCell ref="C156:D156"/>
    <mergeCell ref="E156:F156"/>
    <mergeCell ref="G134:G135"/>
    <mergeCell ref="I99:J99"/>
    <mergeCell ref="I100:J100"/>
    <mergeCell ref="I101:J101"/>
    <mergeCell ref="I102:J102"/>
    <mergeCell ref="I103:J103"/>
    <mergeCell ref="B99:G99"/>
    <mergeCell ref="D134:D135"/>
    <mergeCell ref="B115:D115"/>
    <mergeCell ref="B113:D113"/>
    <mergeCell ref="B134:C135"/>
    <mergeCell ref="I134:I135"/>
    <mergeCell ref="B132:J132"/>
    <mergeCell ref="B129:J129"/>
    <mergeCell ref="B114:D114"/>
    <mergeCell ref="B123:F123"/>
    <mergeCell ref="G114:H114"/>
    <mergeCell ref="B133:J133"/>
    <mergeCell ref="J134:J135"/>
    <mergeCell ref="D109:J109"/>
    <mergeCell ref="B176:J176"/>
    <mergeCell ref="B177:J177"/>
    <mergeCell ref="E172:F172"/>
    <mergeCell ref="C173:D173"/>
    <mergeCell ref="E173:F173"/>
    <mergeCell ref="G173:J173"/>
    <mergeCell ref="E174:F174"/>
    <mergeCell ref="G172:H172"/>
    <mergeCell ref="I172:J172"/>
    <mergeCell ref="G174:H174"/>
    <mergeCell ref="I174:J174"/>
    <mergeCell ref="B175:J175"/>
    <mergeCell ref="B170:J170"/>
    <mergeCell ref="C171:D171"/>
    <mergeCell ref="E171:F171"/>
    <mergeCell ref="G171:J171"/>
    <mergeCell ref="G153:J153"/>
    <mergeCell ref="C98:F98"/>
    <mergeCell ref="C153:D153"/>
    <mergeCell ref="G151:J151"/>
    <mergeCell ref="E152:F152"/>
    <mergeCell ref="A130:J130"/>
    <mergeCell ref="B118:D118"/>
    <mergeCell ref="B125:C125"/>
    <mergeCell ref="D125:E125"/>
    <mergeCell ref="B126:F128"/>
    <mergeCell ref="B106:J108"/>
    <mergeCell ref="B110:E110"/>
    <mergeCell ref="B119:C119"/>
    <mergeCell ref="B145:D145"/>
    <mergeCell ref="F134:F135"/>
    <mergeCell ref="B112:D112"/>
    <mergeCell ref="E153:F153"/>
    <mergeCell ref="E134:E135"/>
    <mergeCell ref="H134:H135"/>
    <mergeCell ref="B122:C122"/>
    <mergeCell ref="B4:J4"/>
    <mergeCell ref="B140:C140"/>
    <mergeCell ref="B141:C141"/>
    <mergeCell ref="B142:C142"/>
    <mergeCell ref="B143:C143"/>
    <mergeCell ref="D5:F5"/>
    <mergeCell ref="G8:H8"/>
    <mergeCell ref="C11:D11"/>
    <mergeCell ref="G11:H11"/>
    <mergeCell ref="C22:D22"/>
    <mergeCell ref="F22:H22"/>
    <mergeCell ref="F17:H17"/>
    <mergeCell ref="C10:D10"/>
    <mergeCell ref="C8:D8"/>
    <mergeCell ref="F18:H18"/>
    <mergeCell ref="B138:C138"/>
    <mergeCell ref="B78:D78"/>
    <mergeCell ref="B80:D80"/>
    <mergeCell ref="B120:E120"/>
    <mergeCell ref="B117:F117"/>
    <mergeCell ref="B77:D77"/>
    <mergeCell ref="B34:D34"/>
    <mergeCell ref="A105:K105"/>
    <mergeCell ref="A84:K84"/>
    <mergeCell ref="E36:J36"/>
    <mergeCell ref="B36:D36"/>
    <mergeCell ref="B43:J43"/>
    <mergeCell ref="A57:K57"/>
    <mergeCell ref="B47:D47"/>
    <mergeCell ref="B68:D68"/>
    <mergeCell ref="B60:D60"/>
    <mergeCell ref="B51:D51"/>
    <mergeCell ref="B52:D52"/>
    <mergeCell ref="B63:I63"/>
    <mergeCell ref="B61:I61"/>
    <mergeCell ref="B67:J67"/>
    <mergeCell ref="B37:D37"/>
    <mergeCell ref="B44:D44"/>
    <mergeCell ref="B46:D46"/>
    <mergeCell ref="B45:D45"/>
    <mergeCell ref="A41:K41"/>
    <mergeCell ref="B53:D53"/>
    <mergeCell ref="B54:D54"/>
    <mergeCell ref="B38:D38"/>
    <mergeCell ref="B75:D75"/>
    <mergeCell ref="B76:D76"/>
    <mergeCell ref="B72:D72"/>
    <mergeCell ref="B73:D73"/>
    <mergeCell ref="B74:D74"/>
    <mergeCell ref="B70:D70"/>
    <mergeCell ref="C9:D9"/>
    <mergeCell ref="B19:D19"/>
    <mergeCell ref="B35:D35"/>
    <mergeCell ref="B69:C69"/>
    <mergeCell ref="F14:H14"/>
    <mergeCell ref="F15:H15"/>
    <mergeCell ref="F16:H16"/>
    <mergeCell ref="A20:K20"/>
    <mergeCell ref="F23:H23"/>
    <mergeCell ref="E19:J19"/>
    <mergeCell ref="E34:J34"/>
    <mergeCell ref="B33:D33"/>
    <mergeCell ref="A25:K25"/>
    <mergeCell ref="E30:J30"/>
    <mergeCell ref="E32:J32"/>
    <mergeCell ref="B28:D28"/>
    <mergeCell ref="B29:D29"/>
    <mergeCell ref="B30:D30"/>
    <mergeCell ref="E169:F169"/>
    <mergeCell ref="B165:J165"/>
    <mergeCell ref="C166:D166"/>
    <mergeCell ref="E166:F166"/>
    <mergeCell ref="G166:J166"/>
    <mergeCell ref="E167:F167"/>
    <mergeCell ref="C168:D168"/>
    <mergeCell ref="E168:F168"/>
    <mergeCell ref="G168:J168"/>
    <mergeCell ref="G167:H167"/>
    <mergeCell ref="I167:J167"/>
    <mergeCell ref="G169:H169"/>
    <mergeCell ref="I169:J169"/>
    <mergeCell ref="B2:J2"/>
    <mergeCell ref="B3:J3"/>
    <mergeCell ref="C95:D95"/>
    <mergeCell ref="C97:D97"/>
    <mergeCell ref="E52:J52"/>
    <mergeCell ref="E54:J54"/>
    <mergeCell ref="B59:D59"/>
    <mergeCell ref="B49:D49"/>
    <mergeCell ref="B71:D71"/>
    <mergeCell ref="B48:D48"/>
    <mergeCell ref="E48:J48"/>
    <mergeCell ref="E50:J50"/>
    <mergeCell ref="E46:J46"/>
    <mergeCell ref="B50:D50"/>
    <mergeCell ref="E38:J38"/>
    <mergeCell ref="A65:K65"/>
    <mergeCell ref="A6:K6"/>
    <mergeCell ref="C23:D23"/>
    <mergeCell ref="G9:H9"/>
    <mergeCell ref="B27:J27"/>
    <mergeCell ref="F24:H24"/>
    <mergeCell ref="F13:H13"/>
    <mergeCell ref="B31:D31"/>
    <mergeCell ref="B32:D32"/>
    <mergeCell ref="B79:D79"/>
    <mergeCell ref="B144:D144"/>
    <mergeCell ref="D124:F124"/>
    <mergeCell ref="B124:C124"/>
    <mergeCell ref="B100:C100"/>
    <mergeCell ref="B101:C101"/>
    <mergeCell ref="B102:C102"/>
    <mergeCell ref="B103:C103"/>
    <mergeCell ref="F100:G100"/>
    <mergeCell ref="F101:G101"/>
    <mergeCell ref="F102:G102"/>
    <mergeCell ref="F103:G103"/>
    <mergeCell ref="D100:E100"/>
    <mergeCell ref="D101:E101"/>
    <mergeCell ref="D102:E102"/>
    <mergeCell ref="D103:E103"/>
    <mergeCell ref="B81:D81"/>
    <mergeCell ref="B82:D83"/>
    <mergeCell ref="E82:J82"/>
    <mergeCell ref="E83:J83"/>
    <mergeCell ref="B86:J86"/>
    <mergeCell ref="B92:J93"/>
    <mergeCell ref="E95:J95"/>
    <mergeCell ref="A90:K90"/>
  </mergeCells>
  <phoneticPr fontId="3" type="noConversion"/>
  <conditionalFormatting sqref="D137">
    <cfRule type="containsText" dxfId="3" priority="7" operator="containsText" text="LOW">
      <formula>NOT(ISERROR(SEARCH("LOW",D137)))</formula>
    </cfRule>
  </conditionalFormatting>
  <conditionalFormatting sqref="D137:D143">
    <cfRule type="containsText" dxfId="2" priority="4" operator="containsText" text="HIGH">
      <formula>NOT(ISERROR(SEARCH("HIGH",D137)))</formula>
    </cfRule>
    <cfRule type="containsText" dxfId="1" priority="12" stopIfTrue="1" operator="containsText" text="YES">
      <formula>NOT(ISERROR(SEARCH("YES",D137)))</formula>
    </cfRule>
  </conditionalFormatting>
  <conditionalFormatting sqref="D139:D142">
    <cfRule type="containsText" dxfId="0" priority="8" operator="containsText" text="LOW">
      <formula>NOT(ISERROR(SEARCH("LOW",D139)))</formula>
    </cfRule>
  </conditionalFormatting>
  <dataValidations xWindow="545" yWindow="335" count="12">
    <dataValidation allowBlank="1" showInputMessage="1" showErrorMessage="1" sqref="K22:K23 B129 B94:G94 B103 F100:F101 B88:B89 C89:G89 L69:M81 Q69:Q81 E68:I68 B42:B56 E69:J81 E87:I88 C85:G85 B85:B86 E44:E50 C42:G42 C66:G66 K28:K39 F44:I44 C39:D40 F37:J37 E29:J29 F31:J31 F33:J33 E40:G40 K44:K55 F35:J35 F45:G56 C55:D56 E53:E56 B58:G58 K59:K62 E39:J39 E64:G64 B66:B82 K68:K81 H45:J55 B106 B95:B101 B104:G104 G117:G119 G114:G115 F114:F116 C118:D118 E118:E121 F125:G125 G126 E59:I59 K85:K88 B14:B19 B91:B92 C91:G91 E14:F18 C7:C10 H10:I10 B7:B11 C26:G26 B26:B40 D103 L8:L13 B21:F24 G21 K8:K19 H12:I12 C11:F11 F8:G10 D7:G7 B164:C164 B169:C169 A172:C172 B167:C167 E172 A174:C174 E159 A159:C159 G159 A162:C162 E162 G138:I138 E154 G154 E174 E157 A157:C157 G169 G157 E152 G152 A152:C152 G128 A154:C154 A153 A155:A156 A158 A160:A161 A173 K151:K173 B148 E143:F143 E167 B133 K134:K146 E134:I134 G136:I136 J139:J142 E136:F138 F139:F142 F118:F122 A175:B177 G174 A163:A171 G162 E164 G164 G172 G167 F96:J97 E19 B59:B64 K110:K128 E97 D62:I62 E28:I28 E30:E38 E169 B109:B126 C120:D122 D124:D125 G121:G123 A130:A151 F103 D100:D101 B136:B146 E144:J144 H98:H101 I98:I103 C95:C98 A6:A128 G98 K91:K104 F110:G113 C109:D116 E110:E116" xr:uid="{00000000-0002-0000-0000-000000000000}"/>
    <dataValidation type="list" allowBlank="1" showInputMessage="1" showErrorMessage="1" sqref="E95" xr:uid="{00000000-0002-0000-0000-000002000000}">
      <formula1>_options13</formula1>
    </dataValidation>
    <dataValidation type="list" allowBlank="1" showInputMessage="1" showErrorMessage="1" sqref="G120 G116" xr:uid="{00000000-0002-0000-0000-000003000000}">
      <formula1>_options20</formula1>
    </dataValidation>
    <dataValidation type="list" allowBlank="1" showInputMessage="1" showErrorMessage="1" sqref="G124" xr:uid="{00000000-0002-0000-0000-000005000000}">
      <formula1>_options23</formula1>
    </dataValidation>
    <dataValidation type="list" allowBlank="1" showInputMessage="1" showErrorMessage="1" sqref="E60:I60" xr:uid="{00000000-0002-0000-0000-000006000000}">
      <formula1>_options9</formula1>
    </dataValidation>
    <dataValidation type="list" allowBlank="1" showInputMessage="1" showErrorMessage="1" sqref="E96" xr:uid="{00000000-0002-0000-0000-000007000000}">
      <formula1>_options7</formula1>
    </dataValidation>
    <dataValidation type="whole" allowBlank="1" showInputMessage="1" showErrorMessage="1" error="Enter the BWC 4-Digit ID number" sqref="C14" xr:uid="{00000000-0002-0000-0000-000008000000}">
      <formula1>1000</formula1>
      <formula2>9999</formula2>
    </dataValidation>
    <dataValidation type="textLength" operator="lessThanOrEqual" allowBlank="1" showInputMessage="1" showErrorMessage="1" error="Length must be less than 10 characters" sqref="I14:I18" xr:uid="{00000000-0002-0000-0000-000009000000}">
      <formula1>10</formula1>
    </dataValidation>
    <dataValidation type="list" allowBlank="1" showInputMessage="1" showErrorMessage="1" error="You must enter one of the items on the pop-up list." sqref="G11:I11" xr:uid="{00000000-0002-0000-0000-00000A000000}">
      <formula1>_options34</formula1>
    </dataValidation>
    <dataValidation type="whole" allowBlank="1" showInputMessage="1" showErrorMessage="1" error="Please enter the 4-Digit BWC Church / Alignment number._x000a__x000a_Be sure NOT to put a &quot;0&quot; (zero) in front of the number" sqref="C15" xr:uid="{00000000-0002-0000-0000-00000B000000}">
      <formula1>1000</formula1>
      <formula2>9999</formula2>
    </dataValidation>
    <dataValidation type="whole" allowBlank="1" showInputMessage="1" showErrorMessage="1" error="Please enter the 4-Digit BWC Church / Alignment number._x000a__x000a_Be sure NOT to put a &quot;0&quot; (zero) in front of the number." sqref="C16:C17" xr:uid="{00000000-0002-0000-0000-00000C000000}">
      <formula1>1000</formula1>
      <formula2>9999</formula2>
    </dataValidation>
    <dataValidation type="whole" allowBlank="1" showErrorMessage="1" error="Please enter the 4-Digit BWC Church / Alignment number._x000a__x000a_Be sure NOT to put a &quot;0&quot; (zero) in front of the number" promptTitle="Church #4 ID" prompt="Please enter the 4-Digit BWC Church / Alignment number._x000a__x000a_Be sure NOT to put a &quot;0&quot; (zero) in front of the number" sqref="C18" xr:uid="{00000000-0002-0000-0000-00000D000000}">
      <formula1>1000</formula1>
      <formula2>9999</formula2>
    </dataValidation>
  </dataValidations>
  <printOptions horizontalCentered="1"/>
  <pageMargins left="0.04" right="0.13" top="0.25" bottom="0.2" header="0.2" footer="0.16"/>
  <pageSetup scale="64" fitToHeight="5" orientation="portrait" r:id="rId1"/>
  <headerFooter alignWithMargins="0">
    <oddHeader>&amp;C202</oddHeader>
    <oddFooter>&amp;F&amp;RPage &amp;P</oddFooter>
  </headerFooter>
  <rowBreaks count="3" manualBreakCount="3">
    <brk id="40" max="10" man="1"/>
    <brk id="83" max="10" man="1"/>
    <brk id="128" max="1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P26"/>
  <sheetViews>
    <sheetView workbookViewId="0">
      <selection activeCell="G1" sqref="G1:G5"/>
    </sheetView>
  </sheetViews>
  <sheetFormatPr defaultColWidth="8.88671875" defaultRowHeight="13.2" x14ac:dyDescent="0.25"/>
  <cols>
    <col min="1" max="1" width="2.44140625" bestFit="1" customWidth="1"/>
    <col min="2" max="2" width="9.44140625" bestFit="1" customWidth="1"/>
    <col min="3" max="3" width="2.44140625" bestFit="1" customWidth="1"/>
    <col min="4" max="4" width="8.44140625" bestFit="1" customWidth="1"/>
    <col min="5" max="5" width="22.88671875" bestFit="1" customWidth="1"/>
    <col min="6" max="6" width="21.88671875" bestFit="1" customWidth="1"/>
    <col min="7" max="7" width="8.109375" bestFit="1" customWidth="1"/>
    <col min="8" max="8" width="7.44140625" bestFit="1" customWidth="1"/>
    <col min="9" max="9" width="9.44140625" bestFit="1" customWidth="1"/>
    <col min="10" max="10" width="21.88671875" bestFit="1" customWidth="1"/>
    <col min="11" max="11" width="23.88671875" bestFit="1" customWidth="1"/>
    <col min="12" max="12" width="28.109375" bestFit="1" customWidth="1"/>
    <col min="13" max="13" width="64.44140625" style="248" bestFit="1" customWidth="1"/>
    <col min="14" max="14" width="3.44140625" bestFit="1" customWidth="1"/>
    <col min="15" max="19" width="4.44140625" bestFit="1" customWidth="1"/>
    <col min="20" max="23" width="2.44140625" bestFit="1" customWidth="1"/>
    <col min="24" max="24" width="26.109375" bestFit="1" customWidth="1"/>
    <col min="25" max="34" width="25.44140625" bestFit="1" customWidth="1"/>
    <col min="35" max="41" width="2.44140625" bestFit="1" customWidth="1"/>
    <col min="42" max="42" width="20.44140625" customWidth="1"/>
  </cols>
  <sheetData>
    <row r="1" spans="1:42" ht="15.6" x14ac:dyDescent="0.3">
      <c r="A1" s="32" t="s">
        <v>51</v>
      </c>
      <c r="B1" s="12" t="s">
        <v>55</v>
      </c>
      <c r="C1" s="12" t="s">
        <v>58</v>
      </c>
      <c r="D1" s="12" t="s">
        <v>58</v>
      </c>
      <c r="E1" s="12" t="s">
        <v>65</v>
      </c>
      <c r="F1" s="12" t="s">
        <v>65</v>
      </c>
      <c r="G1" s="12" t="s">
        <v>73</v>
      </c>
      <c r="H1" s="12" t="s">
        <v>73</v>
      </c>
      <c r="I1" s="12" t="s">
        <v>55</v>
      </c>
      <c r="J1" s="12" t="s">
        <v>65</v>
      </c>
      <c r="K1" s="12" t="s">
        <v>65</v>
      </c>
      <c r="L1" s="12" t="s">
        <v>86</v>
      </c>
      <c r="M1" s="246" t="s">
        <v>73</v>
      </c>
      <c r="N1" s="12" t="s">
        <v>113</v>
      </c>
      <c r="O1" s="12" t="s">
        <v>113</v>
      </c>
      <c r="P1" s="12" t="s">
        <v>113</v>
      </c>
      <c r="Q1" s="12" t="s">
        <v>113</v>
      </c>
      <c r="R1" s="12" t="s">
        <v>113</v>
      </c>
      <c r="S1" s="12" t="s">
        <v>138</v>
      </c>
      <c r="T1" s="12" t="s">
        <v>58</v>
      </c>
      <c r="U1" s="12" t="s">
        <v>58</v>
      </c>
      <c r="V1" s="12" t="s">
        <v>58</v>
      </c>
      <c r="W1" s="12" t="s">
        <v>58</v>
      </c>
      <c r="X1" s="12" t="s">
        <v>86</v>
      </c>
      <c r="Y1" t="s">
        <v>86</v>
      </c>
      <c r="Z1" t="s">
        <v>86</v>
      </c>
      <c r="AA1" t="s">
        <v>86</v>
      </c>
      <c r="AB1" t="s">
        <v>86</v>
      </c>
      <c r="AC1" t="s">
        <v>86</v>
      </c>
      <c r="AD1" t="s">
        <v>86</v>
      </c>
      <c r="AE1" t="s">
        <v>86</v>
      </c>
      <c r="AF1" t="s">
        <v>86</v>
      </c>
      <c r="AG1" t="s">
        <v>86</v>
      </c>
      <c r="AH1" t="s">
        <v>86</v>
      </c>
      <c r="AI1" t="s">
        <v>51</v>
      </c>
      <c r="AJ1" t="s">
        <v>51</v>
      </c>
      <c r="AK1" t="s">
        <v>51</v>
      </c>
      <c r="AL1" t="s">
        <v>51</v>
      </c>
      <c r="AM1" t="s">
        <v>51</v>
      </c>
      <c r="AN1" t="s">
        <v>51</v>
      </c>
      <c r="AO1" t="s">
        <v>51</v>
      </c>
      <c r="AP1" s="13" t="s">
        <v>73</v>
      </c>
    </row>
    <row r="2" spans="1:42" ht="15.6" x14ac:dyDescent="0.3">
      <c r="A2" s="32" t="s">
        <v>52</v>
      </c>
      <c r="B2" s="12" t="s">
        <v>51</v>
      </c>
      <c r="C2" s="12" t="s">
        <v>51</v>
      </c>
      <c r="D2" s="12" t="s">
        <v>59</v>
      </c>
      <c r="E2" s="12" t="s">
        <v>66</v>
      </c>
      <c r="F2" s="12" t="s">
        <v>66</v>
      </c>
      <c r="G2" s="12" t="s">
        <v>23</v>
      </c>
      <c r="H2" s="12" t="s">
        <v>51</v>
      </c>
      <c r="I2" s="12" t="s">
        <v>51</v>
      </c>
      <c r="J2" s="12" t="s">
        <v>66</v>
      </c>
      <c r="K2" s="12" t="s">
        <v>79</v>
      </c>
      <c r="L2" s="12" t="s">
        <v>341</v>
      </c>
      <c r="M2" s="246" t="s">
        <v>14</v>
      </c>
      <c r="N2" s="12" t="s">
        <v>114</v>
      </c>
      <c r="O2" s="12" t="s">
        <v>114</v>
      </c>
      <c r="P2" s="12" t="s">
        <v>114</v>
      </c>
      <c r="Q2" s="12" t="s">
        <v>114</v>
      </c>
      <c r="R2" s="12" t="s">
        <v>114</v>
      </c>
      <c r="S2" s="12" t="s">
        <v>113</v>
      </c>
      <c r="T2" s="12" t="s">
        <v>51</v>
      </c>
      <c r="U2" s="12" t="s">
        <v>51</v>
      </c>
      <c r="V2" s="12" t="s">
        <v>51</v>
      </c>
      <c r="W2" s="12" t="s">
        <v>51</v>
      </c>
      <c r="X2" s="12" t="s">
        <v>341</v>
      </c>
      <c r="Y2" s="12" t="s">
        <v>341</v>
      </c>
      <c r="Z2" s="12" t="s">
        <v>341</v>
      </c>
      <c r="AA2" s="12" t="s">
        <v>341</v>
      </c>
      <c r="AB2" s="12" t="s">
        <v>341</v>
      </c>
      <c r="AC2" s="12" t="s">
        <v>341</v>
      </c>
      <c r="AD2" s="12" t="s">
        <v>341</v>
      </c>
      <c r="AE2" s="12" t="s">
        <v>341</v>
      </c>
      <c r="AF2" s="12" t="s">
        <v>341</v>
      </c>
      <c r="AG2" s="12" t="s">
        <v>341</v>
      </c>
      <c r="AH2" s="12" t="s">
        <v>341</v>
      </c>
      <c r="AI2" t="s">
        <v>52</v>
      </c>
      <c r="AJ2" t="s">
        <v>52</v>
      </c>
      <c r="AK2" t="s">
        <v>52</v>
      </c>
      <c r="AL2" t="s">
        <v>52</v>
      </c>
      <c r="AM2" t="s">
        <v>52</v>
      </c>
      <c r="AN2" t="s">
        <v>52</v>
      </c>
      <c r="AO2" t="s">
        <v>52</v>
      </c>
      <c r="AP2" s="13" t="s">
        <v>231</v>
      </c>
    </row>
    <row r="3" spans="1:42" ht="15.6" x14ac:dyDescent="0.3">
      <c r="A3" s="12"/>
      <c r="B3" s="12" t="s">
        <v>52</v>
      </c>
      <c r="C3" s="12" t="s">
        <v>52</v>
      </c>
      <c r="D3" s="12" t="s">
        <v>60</v>
      </c>
      <c r="E3" s="12" t="s">
        <v>67</v>
      </c>
      <c r="F3" s="12" t="s">
        <v>67</v>
      </c>
      <c r="G3" s="12" t="s">
        <v>24</v>
      </c>
      <c r="H3" s="12" t="s">
        <v>52</v>
      </c>
      <c r="I3" s="12" t="s">
        <v>52</v>
      </c>
      <c r="J3" s="12" t="s">
        <v>67</v>
      </c>
      <c r="K3" s="12" t="s">
        <v>67</v>
      </c>
      <c r="L3" s="12" t="s">
        <v>342</v>
      </c>
      <c r="M3" s="246" t="s">
        <v>12</v>
      </c>
      <c r="O3" s="12" t="s">
        <v>115</v>
      </c>
      <c r="P3" s="12" t="s">
        <v>115</v>
      </c>
      <c r="Q3" s="12" t="s">
        <v>115</v>
      </c>
      <c r="R3" s="12" t="s">
        <v>115</v>
      </c>
      <c r="S3" s="12" t="s">
        <v>114</v>
      </c>
      <c r="T3" s="12" t="s">
        <v>52</v>
      </c>
      <c r="U3" s="12" t="s">
        <v>52</v>
      </c>
      <c r="V3" s="12" t="s">
        <v>52</v>
      </c>
      <c r="W3" s="12" t="s">
        <v>52</v>
      </c>
      <c r="X3" s="12" t="s">
        <v>342</v>
      </c>
      <c r="Y3" s="12" t="s">
        <v>342</v>
      </c>
      <c r="Z3" s="12" t="s">
        <v>342</v>
      </c>
      <c r="AA3" s="12" t="s">
        <v>342</v>
      </c>
      <c r="AB3" s="12" t="s">
        <v>342</v>
      </c>
      <c r="AC3" s="12" t="s">
        <v>342</v>
      </c>
      <c r="AD3" s="12" t="s">
        <v>342</v>
      </c>
      <c r="AE3" s="12" t="s">
        <v>342</v>
      </c>
      <c r="AF3" s="12" t="s">
        <v>342</v>
      </c>
      <c r="AG3" s="12" t="s">
        <v>342</v>
      </c>
      <c r="AH3" s="12" t="s">
        <v>342</v>
      </c>
      <c r="AP3" s="13" t="s">
        <v>232</v>
      </c>
    </row>
    <row r="4" spans="1:42" ht="16.2" thickBot="1" x14ac:dyDescent="0.35">
      <c r="D4" s="12" t="s">
        <v>61</v>
      </c>
      <c r="E4" s="12" t="s">
        <v>68</v>
      </c>
      <c r="F4" s="12" t="s">
        <v>68</v>
      </c>
      <c r="G4" s="12" t="s">
        <v>25</v>
      </c>
      <c r="J4" s="12" t="s">
        <v>68</v>
      </c>
      <c r="K4" s="12" t="s">
        <v>68</v>
      </c>
      <c r="L4" s="12" t="s">
        <v>343</v>
      </c>
      <c r="M4" s="246" t="s">
        <v>13</v>
      </c>
      <c r="O4" s="12" t="s">
        <v>116</v>
      </c>
      <c r="P4" s="12" t="s">
        <v>116</v>
      </c>
      <c r="Q4" s="12" t="s">
        <v>116</v>
      </c>
      <c r="R4" s="12" t="s">
        <v>116</v>
      </c>
      <c r="S4" s="12" t="s">
        <v>115</v>
      </c>
      <c r="X4" s="12" t="s">
        <v>343</v>
      </c>
      <c r="Y4" s="12" t="s">
        <v>343</v>
      </c>
      <c r="Z4" s="12" t="s">
        <v>343</v>
      </c>
      <c r="AA4" s="12" t="s">
        <v>343</v>
      </c>
      <c r="AB4" s="12" t="s">
        <v>343</v>
      </c>
      <c r="AC4" s="12" t="s">
        <v>343</v>
      </c>
      <c r="AD4" s="12" t="s">
        <v>343</v>
      </c>
      <c r="AE4" s="12" t="s">
        <v>343</v>
      </c>
      <c r="AF4" s="12" t="s">
        <v>343</v>
      </c>
      <c r="AG4" s="12" t="s">
        <v>343</v>
      </c>
      <c r="AH4" s="12" t="s">
        <v>343</v>
      </c>
      <c r="AP4" s="38" t="s">
        <v>233</v>
      </c>
    </row>
    <row r="5" spans="1:42" ht="15.6" x14ac:dyDescent="0.3">
      <c r="D5" s="12" t="s">
        <v>62</v>
      </c>
      <c r="E5" s="12" t="s">
        <v>69</v>
      </c>
      <c r="F5" s="12" t="s">
        <v>70</v>
      </c>
      <c r="G5" s="12" t="s">
        <v>26</v>
      </c>
      <c r="J5" s="12" t="s">
        <v>77</v>
      </c>
      <c r="K5" s="12" t="s">
        <v>77</v>
      </c>
      <c r="L5" s="12" t="s">
        <v>344</v>
      </c>
      <c r="M5" s="246" t="s">
        <v>334</v>
      </c>
      <c r="O5" s="12" t="s">
        <v>117</v>
      </c>
      <c r="P5" s="12" t="s">
        <v>117</v>
      </c>
      <c r="Q5" s="12" t="s">
        <v>117</v>
      </c>
      <c r="R5" s="12" t="s">
        <v>117</v>
      </c>
      <c r="S5" s="12" t="s">
        <v>116</v>
      </c>
      <c r="X5" s="12" t="s">
        <v>344</v>
      </c>
      <c r="Y5" s="12" t="s">
        <v>344</v>
      </c>
      <c r="Z5" s="12" t="s">
        <v>344</v>
      </c>
      <c r="AA5" s="12" t="s">
        <v>344</v>
      </c>
      <c r="AB5" s="12" t="s">
        <v>344</v>
      </c>
      <c r="AC5" s="12" t="s">
        <v>344</v>
      </c>
      <c r="AD5" s="12" t="s">
        <v>344</v>
      </c>
      <c r="AE5" s="12" t="s">
        <v>344</v>
      </c>
      <c r="AF5" s="12" t="s">
        <v>344</v>
      </c>
      <c r="AG5" s="12" t="s">
        <v>344</v>
      </c>
      <c r="AH5" s="12" t="s">
        <v>344</v>
      </c>
      <c r="AP5" s="13" t="s">
        <v>73</v>
      </c>
    </row>
    <row r="6" spans="1:42" ht="15.6" x14ac:dyDescent="0.3">
      <c r="D6" s="12" t="s">
        <v>63</v>
      </c>
      <c r="L6" s="12" t="s">
        <v>345</v>
      </c>
      <c r="M6" s="246" t="s">
        <v>154</v>
      </c>
      <c r="O6" s="12" t="s">
        <v>118</v>
      </c>
      <c r="P6" s="12" t="s">
        <v>118</v>
      </c>
      <c r="Q6" s="12" t="s">
        <v>118</v>
      </c>
      <c r="R6" s="12" t="s">
        <v>118</v>
      </c>
      <c r="S6" s="12" t="s">
        <v>117</v>
      </c>
      <c r="X6" s="12" t="s">
        <v>345</v>
      </c>
      <c r="Y6" s="12" t="s">
        <v>345</v>
      </c>
      <c r="Z6" s="12" t="s">
        <v>345</v>
      </c>
      <c r="AA6" s="12" t="s">
        <v>345</v>
      </c>
      <c r="AB6" s="12" t="s">
        <v>345</v>
      </c>
      <c r="AC6" s="12" t="s">
        <v>345</v>
      </c>
      <c r="AD6" s="12" t="s">
        <v>345</v>
      </c>
      <c r="AE6" s="12" t="s">
        <v>345</v>
      </c>
      <c r="AF6" s="12" t="s">
        <v>345</v>
      </c>
      <c r="AG6" s="12" t="s">
        <v>345</v>
      </c>
      <c r="AH6" s="12" t="s">
        <v>345</v>
      </c>
      <c r="AP6" s="13" t="s">
        <v>234</v>
      </c>
    </row>
    <row r="7" spans="1:42" ht="15.6" x14ac:dyDescent="0.3">
      <c r="D7" s="12" t="s">
        <v>64</v>
      </c>
      <c r="L7" s="12" t="s">
        <v>346</v>
      </c>
      <c r="M7" s="247" t="s">
        <v>256</v>
      </c>
      <c r="O7" s="12" t="s">
        <v>119</v>
      </c>
      <c r="P7" s="12" t="s">
        <v>119</v>
      </c>
      <c r="Q7" s="12" t="s">
        <v>119</v>
      </c>
      <c r="R7" s="12" t="s">
        <v>119</v>
      </c>
      <c r="S7" s="12" t="s">
        <v>118</v>
      </c>
      <c r="X7" s="12" t="s">
        <v>346</v>
      </c>
      <c r="Y7" s="12" t="s">
        <v>346</v>
      </c>
      <c r="Z7" s="12" t="s">
        <v>346</v>
      </c>
      <c r="AA7" s="12" t="s">
        <v>346</v>
      </c>
      <c r="AB7" s="12" t="s">
        <v>346</v>
      </c>
      <c r="AC7" s="12" t="s">
        <v>346</v>
      </c>
      <c r="AD7" s="12" t="s">
        <v>346</v>
      </c>
      <c r="AE7" s="12" t="s">
        <v>346</v>
      </c>
      <c r="AF7" s="12" t="s">
        <v>346</v>
      </c>
      <c r="AG7" s="12" t="s">
        <v>346</v>
      </c>
      <c r="AH7" s="12" t="s">
        <v>346</v>
      </c>
      <c r="AP7" s="13" t="s">
        <v>235</v>
      </c>
    </row>
    <row r="8" spans="1:42" ht="27" x14ac:dyDescent="0.3">
      <c r="D8" s="12"/>
      <c r="L8" s="12"/>
      <c r="M8" s="247" t="s">
        <v>335</v>
      </c>
      <c r="O8" s="12" t="s">
        <v>120</v>
      </c>
      <c r="P8" s="12" t="s">
        <v>120</v>
      </c>
      <c r="Q8" s="12" t="s">
        <v>120</v>
      </c>
      <c r="R8" s="12" t="s">
        <v>120</v>
      </c>
      <c r="S8" s="12" t="s">
        <v>119</v>
      </c>
      <c r="X8" s="12"/>
      <c r="AP8" s="36" t="s">
        <v>236</v>
      </c>
    </row>
    <row r="9" spans="1:42" ht="15.6" x14ac:dyDescent="0.3">
      <c r="D9" s="12"/>
      <c r="L9" s="12"/>
      <c r="M9" s="247" t="s">
        <v>257</v>
      </c>
      <c r="O9" s="12" t="s">
        <v>121</v>
      </c>
      <c r="P9" s="12" t="s">
        <v>121</v>
      </c>
      <c r="Q9" s="12" t="s">
        <v>121</v>
      </c>
      <c r="R9" s="12" t="s">
        <v>121</v>
      </c>
      <c r="S9" s="12" t="s">
        <v>120</v>
      </c>
      <c r="X9" s="12"/>
      <c r="AP9" s="37" t="s">
        <v>237</v>
      </c>
    </row>
    <row r="10" spans="1:42" ht="16.2" thickBot="1" x14ac:dyDescent="0.35">
      <c r="M10" s="247" t="s">
        <v>347</v>
      </c>
      <c r="O10" s="12" t="s">
        <v>122</v>
      </c>
      <c r="P10" s="12" t="s">
        <v>122</v>
      </c>
      <c r="Q10" s="12" t="s">
        <v>122</v>
      </c>
      <c r="R10" s="12" t="s">
        <v>122</v>
      </c>
      <c r="S10" s="12" t="s">
        <v>121</v>
      </c>
      <c r="AP10" s="38" t="s">
        <v>238</v>
      </c>
    </row>
    <row r="11" spans="1:42" ht="15.6" x14ac:dyDescent="0.3">
      <c r="M11" s="248" t="s">
        <v>308</v>
      </c>
      <c r="O11" s="12" t="s">
        <v>123</v>
      </c>
      <c r="P11" s="12" t="s">
        <v>123</v>
      </c>
      <c r="Q11" s="12" t="s">
        <v>123</v>
      </c>
      <c r="R11" s="12" t="s">
        <v>123</v>
      </c>
      <c r="S11" s="12" t="s">
        <v>122</v>
      </c>
      <c r="AP11" s="13" t="s">
        <v>73</v>
      </c>
    </row>
    <row r="12" spans="1:42" ht="15.6" x14ac:dyDescent="0.3">
      <c r="P12" s="12" t="s">
        <v>124</v>
      </c>
      <c r="Q12" s="12" t="s">
        <v>124</v>
      </c>
      <c r="R12" s="12" t="s">
        <v>124</v>
      </c>
      <c r="S12" s="12" t="s">
        <v>123</v>
      </c>
      <c r="AP12" s="13" t="s">
        <v>239</v>
      </c>
    </row>
    <row r="13" spans="1:42" ht="15.6" x14ac:dyDescent="0.3">
      <c r="P13" s="12" t="s">
        <v>125</v>
      </c>
      <c r="Q13" s="12" t="s">
        <v>125</v>
      </c>
      <c r="R13" s="12" t="s">
        <v>125</v>
      </c>
      <c r="S13" s="12" t="s">
        <v>124</v>
      </c>
      <c r="AP13" s="13" t="s">
        <v>240</v>
      </c>
    </row>
    <row r="14" spans="1:42" ht="16.2" thickBot="1" x14ac:dyDescent="0.35">
      <c r="M14" s="246"/>
      <c r="P14" s="12" t="s">
        <v>126</v>
      </c>
      <c r="Q14" s="12" t="s">
        <v>126</v>
      </c>
      <c r="R14" s="12" t="s">
        <v>126</v>
      </c>
      <c r="S14" s="12" t="s">
        <v>125</v>
      </c>
      <c r="AP14" s="38" t="s">
        <v>241</v>
      </c>
    </row>
    <row r="15" spans="1:42" ht="15.6" x14ac:dyDescent="0.3">
      <c r="M15" s="246"/>
      <c r="P15" s="12" t="s">
        <v>127</v>
      </c>
      <c r="Q15" s="12" t="s">
        <v>127</v>
      </c>
      <c r="R15" s="12" t="s">
        <v>127</v>
      </c>
      <c r="S15" s="12" t="s">
        <v>126</v>
      </c>
      <c r="AP15" s="13" t="s">
        <v>73</v>
      </c>
    </row>
    <row r="16" spans="1:42" ht="15.6" x14ac:dyDescent="0.3">
      <c r="P16" s="12" t="s">
        <v>128</v>
      </c>
      <c r="Q16" s="12" t="s">
        <v>128</v>
      </c>
      <c r="R16" s="12" t="s">
        <v>128</v>
      </c>
      <c r="S16" s="12" t="s">
        <v>127</v>
      </c>
      <c r="AP16" s="13" t="s">
        <v>242</v>
      </c>
    </row>
    <row r="17" spans="16:42" ht="15.6" x14ac:dyDescent="0.3">
      <c r="P17" s="12" t="s">
        <v>129</v>
      </c>
      <c r="Q17" s="12" t="s">
        <v>129</v>
      </c>
      <c r="R17" s="12" t="s">
        <v>129</v>
      </c>
      <c r="S17" s="12" t="s">
        <v>128</v>
      </c>
      <c r="AP17" s="13" t="s">
        <v>243</v>
      </c>
    </row>
    <row r="18" spans="16:42" ht="16.2" thickBot="1" x14ac:dyDescent="0.35">
      <c r="P18" s="12" t="s">
        <v>130</v>
      </c>
      <c r="Q18" s="12" t="s">
        <v>130</v>
      </c>
      <c r="R18" s="12" t="s">
        <v>130</v>
      </c>
      <c r="S18" s="12" t="s">
        <v>129</v>
      </c>
      <c r="AP18" s="38" t="s">
        <v>244</v>
      </c>
    </row>
    <row r="19" spans="16:42" ht="15.6" x14ac:dyDescent="0.3">
      <c r="P19" s="12" t="s">
        <v>131</v>
      </c>
      <c r="Q19" s="12" t="s">
        <v>131</v>
      </c>
      <c r="R19" s="12" t="s">
        <v>131</v>
      </c>
      <c r="S19" s="12" t="s">
        <v>130</v>
      </c>
      <c r="AP19" s="13" t="s">
        <v>73</v>
      </c>
    </row>
    <row r="20" spans="16:42" ht="15.6" x14ac:dyDescent="0.3">
      <c r="P20" s="12" t="s">
        <v>132</v>
      </c>
      <c r="Q20" s="12" t="s">
        <v>132</v>
      </c>
      <c r="R20" s="12" t="s">
        <v>132</v>
      </c>
      <c r="S20" s="12" t="s">
        <v>131</v>
      </c>
      <c r="AP20" s="13" t="s">
        <v>245</v>
      </c>
    </row>
    <row r="21" spans="16:42" ht="15.6" x14ac:dyDescent="0.3">
      <c r="Q21" s="12" t="s">
        <v>133</v>
      </c>
      <c r="R21" s="12" t="s">
        <v>133</v>
      </c>
      <c r="S21" s="12" t="s">
        <v>132</v>
      </c>
      <c r="AP21" s="13" t="s">
        <v>246</v>
      </c>
    </row>
    <row r="22" spans="16:42" ht="16.2" thickBot="1" x14ac:dyDescent="0.35">
      <c r="Q22" s="12" t="s">
        <v>134</v>
      </c>
      <c r="R22" s="12" t="s">
        <v>134</v>
      </c>
      <c r="S22" s="12" t="s">
        <v>133</v>
      </c>
      <c r="AP22" s="38" t="s">
        <v>247</v>
      </c>
    </row>
    <row r="23" spans="16:42" ht="15.6" x14ac:dyDescent="0.3">
      <c r="Q23" s="12" t="s">
        <v>135</v>
      </c>
      <c r="R23" s="12" t="s">
        <v>135</v>
      </c>
      <c r="S23" s="12" t="s">
        <v>134</v>
      </c>
      <c r="AP23" s="13" t="s">
        <v>73</v>
      </c>
    </row>
    <row r="24" spans="16:42" ht="15.6" x14ac:dyDescent="0.3">
      <c r="Q24" s="12" t="s">
        <v>136</v>
      </c>
      <c r="R24" s="12" t="s">
        <v>136</v>
      </c>
      <c r="S24" s="12" t="s">
        <v>135</v>
      </c>
      <c r="AP24" s="13" t="s">
        <v>248</v>
      </c>
    </row>
    <row r="25" spans="16:42" ht="15.6" x14ac:dyDescent="0.3">
      <c r="Q25" s="12" t="s">
        <v>137</v>
      </c>
      <c r="R25" s="12" t="s">
        <v>137</v>
      </c>
      <c r="S25" s="12" t="s">
        <v>136</v>
      </c>
      <c r="AP25" s="13" t="s">
        <v>249</v>
      </c>
    </row>
    <row r="26" spans="16:42" ht="16.2" thickBot="1" x14ac:dyDescent="0.35">
      <c r="S26" s="12" t="s">
        <v>137</v>
      </c>
      <c r="AP26" s="38" t="s">
        <v>250</v>
      </c>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2"/>
  <sheetViews>
    <sheetView workbookViewId="0"/>
  </sheetViews>
  <sheetFormatPr defaultColWidth="8.88671875" defaultRowHeight="13.2" x14ac:dyDescent="0.25"/>
  <sheetData>
    <row r="1" spans="1:5" x14ac:dyDescent="0.25">
      <c r="A1" t="s">
        <v>167</v>
      </c>
      <c r="B1" t="s">
        <v>168</v>
      </c>
      <c r="C1" t="s">
        <v>194</v>
      </c>
      <c r="D1" t="s">
        <v>171</v>
      </c>
      <c r="E1" t="s">
        <v>164</v>
      </c>
    </row>
    <row r="2" spans="1:5" x14ac:dyDescent="0.25">
      <c r="A2" t="s">
        <v>169</v>
      </c>
      <c r="B2" t="s">
        <v>170</v>
      </c>
      <c r="C2" t="s">
        <v>195</v>
      </c>
    </row>
    <row r="3" spans="1:5" x14ac:dyDescent="0.25">
      <c r="A3" t="s">
        <v>172</v>
      </c>
      <c r="B3" t="s">
        <v>174</v>
      </c>
      <c r="C3" t="s">
        <v>196</v>
      </c>
    </row>
    <row r="4" spans="1:5" x14ac:dyDescent="0.25">
      <c r="A4" t="s">
        <v>175</v>
      </c>
      <c r="B4" t="s">
        <v>176</v>
      </c>
    </row>
    <row r="5" spans="1:5" x14ac:dyDescent="0.25">
      <c r="A5" t="s">
        <v>177</v>
      </c>
      <c r="B5" t="s">
        <v>178</v>
      </c>
    </row>
    <row r="6" spans="1:5" x14ac:dyDescent="0.25">
      <c r="A6" t="s">
        <v>179</v>
      </c>
      <c r="B6" t="s">
        <v>180</v>
      </c>
    </row>
    <row r="7" spans="1:5" x14ac:dyDescent="0.25">
      <c r="A7" t="s">
        <v>181</v>
      </c>
      <c r="B7" t="s">
        <v>182</v>
      </c>
    </row>
    <row r="8" spans="1:5" x14ac:dyDescent="0.25">
      <c r="A8" t="s">
        <v>183</v>
      </c>
      <c r="B8" t="s">
        <v>184</v>
      </c>
    </row>
    <row r="9" spans="1:5" x14ac:dyDescent="0.25">
      <c r="A9" t="s">
        <v>185</v>
      </c>
      <c r="B9" t="s">
        <v>186</v>
      </c>
    </row>
    <row r="10" spans="1:5" x14ac:dyDescent="0.25">
      <c r="A10" t="s">
        <v>187</v>
      </c>
      <c r="B10" t="s">
        <v>188</v>
      </c>
    </row>
    <row r="11" spans="1:5" x14ac:dyDescent="0.25">
      <c r="A11" t="s">
        <v>189</v>
      </c>
      <c r="B11" t="s">
        <v>190</v>
      </c>
    </row>
    <row r="12" spans="1:5" x14ac:dyDescent="0.25">
      <c r="A12" t="s">
        <v>191</v>
      </c>
      <c r="B12" t="s">
        <v>192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105"/>
  <sheetViews>
    <sheetView topLeftCell="A46" workbookViewId="0">
      <selection activeCell="R99" sqref="R99"/>
    </sheetView>
  </sheetViews>
  <sheetFormatPr defaultColWidth="8.88671875" defaultRowHeight="13.2" x14ac:dyDescent="0.25"/>
  <cols>
    <col min="2" max="2" width="21.44140625" customWidth="1"/>
    <col min="3" max="3" width="17.44140625" bestFit="1" customWidth="1"/>
    <col min="4" max="4" width="19.44140625" customWidth="1"/>
    <col min="5" max="6" width="9.44140625" bestFit="1" customWidth="1"/>
    <col min="7" max="7" width="17.88671875" customWidth="1"/>
    <col min="8" max="8" width="11.44140625" customWidth="1"/>
    <col min="9" max="9" width="8.44140625" bestFit="1" customWidth="1"/>
    <col min="10" max="10" width="16" customWidth="1"/>
    <col min="11" max="11" width="8.44140625" bestFit="1" customWidth="1"/>
    <col min="12" max="12" width="17.109375" bestFit="1" customWidth="1"/>
    <col min="13" max="13" width="7.44140625" bestFit="1" customWidth="1"/>
    <col min="14" max="14" width="4.109375" bestFit="1" customWidth="1"/>
  </cols>
  <sheetData>
    <row r="1" spans="1:8" s="1" customFormat="1" ht="18" customHeight="1" x14ac:dyDescent="0.3">
      <c r="A1" s="291" t="s">
        <v>110</v>
      </c>
      <c r="B1" s="292"/>
      <c r="C1" s="292"/>
      <c r="D1" s="292"/>
      <c r="E1" s="292"/>
      <c r="F1" s="292"/>
      <c r="G1" s="292"/>
      <c r="H1" s="317"/>
    </row>
    <row r="2" spans="1:8" s="1" customFormat="1" ht="15" customHeight="1" x14ac:dyDescent="0.3">
      <c r="A2" s="21"/>
      <c r="B2" s="2" t="s">
        <v>316</v>
      </c>
      <c r="C2" s="2"/>
      <c r="D2" s="2"/>
      <c r="E2" s="2">
        <v>2026</v>
      </c>
      <c r="F2" s="2">
        <v>2025</v>
      </c>
      <c r="G2" s="2">
        <v>2024</v>
      </c>
      <c r="H2" s="2">
        <v>2023</v>
      </c>
    </row>
    <row r="3" spans="1:8" s="1" customFormat="1" ht="15" customHeight="1" x14ac:dyDescent="0.3">
      <c r="A3" s="21"/>
      <c r="B3" s="1" t="s">
        <v>5</v>
      </c>
      <c r="E3" s="18">
        <v>81603</v>
      </c>
      <c r="F3" s="18">
        <v>80003</v>
      </c>
      <c r="G3" s="18">
        <v>78292</v>
      </c>
      <c r="H3" s="18">
        <v>76221</v>
      </c>
    </row>
    <row r="4" spans="1:8" s="1" customFormat="1" ht="15" customHeight="1" x14ac:dyDescent="0.3">
      <c r="A4" s="21"/>
      <c r="B4" s="1" t="s">
        <v>2</v>
      </c>
      <c r="E4" s="3">
        <f>E3*2</f>
        <v>163206</v>
      </c>
      <c r="F4" s="3">
        <f>F3*2</f>
        <v>160006</v>
      </c>
      <c r="G4" s="3">
        <f>G3*2</f>
        <v>156584</v>
      </c>
      <c r="H4" s="3">
        <f>H3*2</f>
        <v>152442</v>
      </c>
    </row>
    <row r="5" spans="1:8" s="1" customFormat="1" ht="15" customHeight="1" x14ac:dyDescent="0.3">
      <c r="A5" s="21"/>
      <c r="E5" s="3"/>
      <c r="F5" s="3"/>
      <c r="G5" s="3"/>
      <c r="H5" s="3"/>
    </row>
    <row r="6" spans="1:8" s="1" customFormat="1" ht="15" customHeight="1" x14ac:dyDescent="0.3">
      <c r="A6" s="21"/>
      <c r="E6" s="3"/>
      <c r="F6" s="3"/>
      <c r="G6" s="3"/>
      <c r="H6" s="3"/>
    </row>
    <row r="7" spans="1:8" s="1" customFormat="1" ht="15" customHeight="1" x14ac:dyDescent="0.3">
      <c r="A7" s="21"/>
      <c r="E7" s="3"/>
      <c r="F7" s="3"/>
      <c r="G7" s="3"/>
      <c r="H7" s="3"/>
    </row>
    <row r="8" spans="1:8" s="1" customFormat="1" ht="15" customHeight="1" x14ac:dyDescent="0.3">
      <c r="A8" s="21"/>
      <c r="E8" s="3"/>
      <c r="F8" s="3"/>
      <c r="G8" s="3"/>
      <c r="H8" s="3"/>
    </row>
    <row r="9" spans="1:8" s="1" customFormat="1" ht="15" customHeight="1" x14ac:dyDescent="0.3">
      <c r="A9" s="21"/>
      <c r="B9" s="1" t="s">
        <v>4</v>
      </c>
      <c r="E9" s="18">
        <v>52692</v>
      </c>
      <c r="F9" s="18">
        <v>51407</v>
      </c>
      <c r="G9" s="18">
        <v>49910</v>
      </c>
      <c r="H9" s="18">
        <v>44012</v>
      </c>
    </row>
    <row r="10" spans="1:8" s="1" customFormat="1" ht="15" customHeight="1" x14ac:dyDescent="0.3">
      <c r="A10" s="21"/>
      <c r="B10" s="1" t="s">
        <v>78</v>
      </c>
      <c r="E10" s="18">
        <v>23151</v>
      </c>
      <c r="F10" s="18">
        <v>22477</v>
      </c>
      <c r="G10" s="18">
        <v>22036</v>
      </c>
      <c r="H10" s="18">
        <v>20263</v>
      </c>
    </row>
    <row r="11" spans="1:8" s="1" customFormat="1" ht="15" customHeight="1" x14ac:dyDescent="0.3">
      <c r="A11" s="21"/>
      <c r="B11" s="1" t="s">
        <v>6</v>
      </c>
      <c r="E11" s="3">
        <f>E9+E10</f>
        <v>75843</v>
      </c>
      <c r="F11" s="3">
        <f>F9+F10</f>
        <v>73884</v>
      </c>
      <c r="G11" s="3">
        <f>G9+G10</f>
        <v>71946</v>
      </c>
      <c r="H11" s="3">
        <f>H9+H10</f>
        <v>64275</v>
      </c>
    </row>
    <row r="12" spans="1:8" s="1" customFormat="1" ht="15" customHeight="1" x14ac:dyDescent="0.3">
      <c r="A12" s="21"/>
      <c r="H12" s="20"/>
    </row>
    <row r="13" spans="1:8" s="1" customFormat="1" ht="15" customHeight="1" x14ac:dyDescent="0.3">
      <c r="A13" s="21"/>
      <c r="B13" s="41" t="s">
        <v>317</v>
      </c>
      <c r="C13" s="4" t="s">
        <v>34</v>
      </c>
      <c r="D13" s="4" t="s">
        <v>0</v>
      </c>
      <c r="E13" s="4" t="s">
        <v>3</v>
      </c>
      <c r="H13" s="20"/>
    </row>
    <row r="14" spans="1:8" s="1" customFormat="1" ht="15" customHeight="1" x14ac:dyDescent="0.3">
      <c r="A14" s="21"/>
      <c r="B14" s="13" t="s">
        <v>73</v>
      </c>
      <c r="C14" s="5">
        <v>0</v>
      </c>
      <c r="D14" s="5">
        <v>0</v>
      </c>
      <c r="E14" s="5">
        <v>0</v>
      </c>
      <c r="H14" s="20"/>
    </row>
    <row r="15" spans="1:8" s="1" customFormat="1" ht="15" customHeight="1" x14ac:dyDescent="0.3">
      <c r="A15" s="21"/>
      <c r="B15" s="13" t="s">
        <v>231</v>
      </c>
      <c r="C15" s="19">
        <v>113</v>
      </c>
      <c r="D15" s="19">
        <v>890</v>
      </c>
      <c r="E15" s="5">
        <f>C15+D15</f>
        <v>1003</v>
      </c>
      <c r="H15" s="20"/>
    </row>
    <row r="16" spans="1:8" s="1" customFormat="1" ht="15" customHeight="1" x14ac:dyDescent="0.3">
      <c r="A16" s="21"/>
      <c r="B16" s="13" t="s">
        <v>232</v>
      </c>
      <c r="C16" s="19">
        <v>385</v>
      </c>
      <c r="D16" s="19">
        <v>890</v>
      </c>
      <c r="E16" s="5">
        <f>C16+D16</f>
        <v>1275</v>
      </c>
      <c r="H16" s="20"/>
    </row>
    <row r="17" spans="1:8" s="1" customFormat="1" ht="15" customHeight="1" thickBot="1" x14ac:dyDescent="0.35">
      <c r="A17" s="21"/>
      <c r="B17" s="38" t="s">
        <v>233</v>
      </c>
      <c r="C17" s="39">
        <v>549</v>
      </c>
      <c r="D17" s="39">
        <v>890</v>
      </c>
      <c r="E17" s="40">
        <f>C17+D17</f>
        <v>1439</v>
      </c>
      <c r="H17" s="20"/>
    </row>
    <row r="18" spans="1:8" s="1" customFormat="1" ht="15" customHeight="1" x14ac:dyDescent="0.3">
      <c r="A18" s="35"/>
      <c r="B18" s="13" t="s">
        <v>73</v>
      </c>
      <c r="C18" s="5">
        <v>0</v>
      </c>
      <c r="D18" s="5">
        <v>0</v>
      </c>
      <c r="E18" s="5">
        <v>0</v>
      </c>
      <c r="F18" s="33"/>
      <c r="H18" s="20"/>
    </row>
    <row r="19" spans="1:8" s="1" customFormat="1" ht="15" customHeight="1" x14ac:dyDescent="0.3">
      <c r="A19" s="21"/>
      <c r="B19" s="13" t="s">
        <v>234</v>
      </c>
      <c r="C19" s="19">
        <v>83</v>
      </c>
      <c r="D19" s="19">
        <v>890</v>
      </c>
      <c r="E19" s="5">
        <f>C19+D19</f>
        <v>973</v>
      </c>
      <c r="H19" s="20"/>
    </row>
    <row r="20" spans="1:8" s="1" customFormat="1" ht="15" customHeight="1" x14ac:dyDescent="0.3">
      <c r="A20" s="21"/>
      <c r="B20" s="13" t="s">
        <v>255</v>
      </c>
      <c r="C20" s="19">
        <v>330</v>
      </c>
      <c r="D20" s="19">
        <v>890</v>
      </c>
      <c r="E20" s="5">
        <f>C20+D20</f>
        <v>1220</v>
      </c>
      <c r="H20" s="20"/>
    </row>
    <row r="21" spans="1:8" s="1" customFormat="1" ht="15" customHeight="1" x14ac:dyDescent="0.3">
      <c r="A21" s="21"/>
      <c r="B21" s="42" t="s">
        <v>238</v>
      </c>
      <c r="C21" s="34">
        <v>466</v>
      </c>
      <c r="D21" s="34">
        <v>890</v>
      </c>
      <c r="E21" s="43">
        <f>C21+D21</f>
        <v>1356</v>
      </c>
      <c r="H21" s="20"/>
    </row>
    <row r="22" spans="1:8" s="1" customFormat="1" ht="15" customHeight="1" thickBot="1" x14ac:dyDescent="0.35">
      <c r="A22" s="21"/>
      <c r="B22" s="38" t="s">
        <v>275</v>
      </c>
      <c r="C22" s="39">
        <v>236</v>
      </c>
      <c r="D22" s="39">
        <v>890</v>
      </c>
      <c r="E22" s="40">
        <f>C22+D22</f>
        <v>1126</v>
      </c>
      <c r="H22" s="20"/>
    </row>
    <row r="23" spans="1:8" s="1" customFormat="1" ht="15" customHeight="1" x14ac:dyDescent="0.3">
      <c r="A23" s="21"/>
      <c r="B23" s="13" t="s">
        <v>73</v>
      </c>
      <c r="C23" s="5">
        <v>0</v>
      </c>
      <c r="D23" s="5">
        <v>0</v>
      </c>
      <c r="E23" s="5">
        <v>0</v>
      </c>
      <c r="H23" s="20"/>
    </row>
    <row r="24" spans="1:8" s="1" customFormat="1" ht="15" customHeight="1" x14ac:dyDescent="0.3">
      <c r="A24" s="21"/>
      <c r="B24" s="13" t="s">
        <v>239</v>
      </c>
      <c r="C24" s="19">
        <v>15</v>
      </c>
      <c r="D24" s="19">
        <v>890</v>
      </c>
      <c r="E24" s="5">
        <f>C24+D24</f>
        <v>905</v>
      </c>
      <c r="H24" s="20"/>
    </row>
    <row r="25" spans="1:8" s="1" customFormat="1" ht="15" customHeight="1" x14ac:dyDescent="0.3">
      <c r="A25" s="21"/>
      <c r="B25" s="13" t="s">
        <v>240</v>
      </c>
      <c r="C25" s="19">
        <v>181</v>
      </c>
      <c r="D25" s="19">
        <v>890</v>
      </c>
      <c r="E25" s="5">
        <f>C25+D25</f>
        <v>1071</v>
      </c>
      <c r="H25" s="20"/>
    </row>
    <row r="26" spans="1:8" s="1" customFormat="1" ht="15" customHeight="1" thickBot="1" x14ac:dyDescent="0.35">
      <c r="A26" s="21"/>
      <c r="B26" s="38" t="s">
        <v>241</v>
      </c>
      <c r="C26" s="39">
        <v>358</v>
      </c>
      <c r="D26" s="39">
        <v>890</v>
      </c>
      <c r="E26" s="40">
        <f>C26+D26</f>
        <v>1248</v>
      </c>
      <c r="H26" s="20"/>
    </row>
    <row r="27" spans="1:8" s="1" customFormat="1" ht="15" customHeight="1" x14ac:dyDescent="0.3">
      <c r="A27" s="21"/>
      <c r="B27" s="13" t="s">
        <v>73</v>
      </c>
      <c r="C27" s="5">
        <v>0</v>
      </c>
      <c r="D27" s="5">
        <v>0</v>
      </c>
      <c r="E27" s="5">
        <v>0</v>
      </c>
      <c r="H27" s="20"/>
    </row>
    <row r="28" spans="1:8" s="1" customFormat="1" ht="15" customHeight="1" x14ac:dyDescent="0.3">
      <c r="A28" s="21"/>
      <c r="B28" s="13" t="s">
        <v>242</v>
      </c>
      <c r="C28" s="19">
        <v>81</v>
      </c>
      <c r="D28" s="19">
        <v>890</v>
      </c>
      <c r="E28" s="5">
        <f>C28+D28</f>
        <v>971</v>
      </c>
      <c r="H28" s="20"/>
    </row>
    <row r="29" spans="1:8" s="1" customFormat="1" ht="15" customHeight="1" x14ac:dyDescent="0.3">
      <c r="A29" s="21"/>
      <c r="B29" s="13" t="s">
        <v>243</v>
      </c>
      <c r="C29" s="19">
        <v>317</v>
      </c>
      <c r="D29" s="19">
        <v>890</v>
      </c>
      <c r="E29" s="5">
        <f>C29+D29</f>
        <v>1207</v>
      </c>
      <c r="H29" s="20"/>
    </row>
    <row r="30" spans="1:8" s="1" customFormat="1" ht="15" customHeight="1" thickBot="1" x14ac:dyDescent="0.35">
      <c r="A30" s="21"/>
      <c r="B30" s="38" t="s">
        <v>244</v>
      </c>
      <c r="C30" s="39">
        <v>453</v>
      </c>
      <c r="D30" s="39">
        <v>890</v>
      </c>
      <c r="E30" s="40">
        <f>C30+D30</f>
        <v>1343</v>
      </c>
      <c r="H30" s="20"/>
    </row>
    <row r="31" spans="1:8" s="1" customFormat="1" ht="15" customHeight="1" x14ac:dyDescent="0.3">
      <c r="A31" s="21"/>
      <c r="B31" s="13" t="s">
        <v>73</v>
      </c>
      <c r="C31" s="5">
        <v>0</v>
      </c>
      <c r="D31" s="5">
        <v>0</v>
      </c>
      <c r="E31" s="5">
        <v>0</v>
      </c>
      <c r="H31" s="20"/>
    </row>
    <row r="32" spans="1:8" s="1" customFormat="1" ht="15" customHeight="1" x14ac:dyDescent="0.3">
      <c r="A32" s="21"/>
      <c r="B32" s="13" t="s">
        <v>245</v>
      </c>
      <c r="C32" s="19">
        <v>49</v>
      </c>
      <c r="D32" s="19">
        <v>890</v>
      </c>
      <c r="E32" s="5">
        <f>C32+D32</f>
        <v>939</v>
      </c>
      <c r="H32" s="20"/>
    </row>
    <row r="33" spans="1:8" s="1" customFormat="1" ht="15" customHeight="1" x14ac:dyDescent="0.3">
      <c r="A33" s="21"/>
      <c r="B33" s="13" t="s">
        <v>246</v>
      </c>
      <c r="C33" s="19">
        <v>251</v>
      </c>
      <c r="D33" s="19">
        <v>890</v>
      </c>
      <c r="E33" s="5">
        <f>C33+D33</f>
        <v>1141</v>
      </c>
      <c r="H33" s="20"/>
    </row>
    <row r="34" spans="1:8" s="1" customFormat="1" ht="15" customHeight="1" thickBot="1" x14ac:dyDescent="0.35">
      <c r="A34" s="21"/>
      <c r="B34" s="38" t="s">
        <v>247</v>
      </c>
      <c r="C34" s="39">
        <v>359</v>
      </c>
      <c r="D34" s="39">
        <v>890</v>
      </c>
      <c r="E34" s="40">
        <f>C34+D34</f>
        <v>1249</v>
      </c>
      <c r="H34" s="20"/>
    </row>
    <row r="35" spans="1:8" s="1" customFormat="1" ht="15" customHeight="1" x14ac:dyDescent="0.3">
      <c r="A35" s="21"/>
      <c r="B35" s="13" t="s">
        <v>73</v>
      </c>
      <c r="C35" s="5">
        <v>0</v>
      </c>
      <c r="D35" s="5">
        <v>0</v>
      </c>
      <c r="E35" s="5">
        <v>0</v>
      </c>
      <c r="H35" s="20"/>
    </row>
    <row r="36" spans="1:8" s="1" customFormat="1" ht="15" customHeight="1" x14ac:dyDescent="0.3">
      <c r="A36" s="21"/>
      <c r="B36" s="13" t="s">
        <v>248</v>
      </c>
      <c r="C36" s="19">
        <v>11</v>
      </c>
      <c r="D36" s="19">
        <v>890</v>
      </c>
      <c r="E36" s="5">
        <f>C36+D36</f>
        <v>901</v>
      </c>
      <c r="H36" s="20"/>
    </row>
    <row r="37" spans="1:8" s="1" customFormat="1" ht="15" customHeight="1" x14ac:dyDescent="0.3">
      <c r="A37" s="21"/>
      <c r="B37" s="13" t="s">
        <v>249</v>
      </c>
      <c r="C37" s="19">
        <v>59</v>
      </c>
      <c r="D37" s="19">
        <v>890</v>
      </c>
      <c r="E37" s="5">
        <f>C37+D37</f>
        <v>949</v>
      </c>
      <c r="H37" s="20"/>
    </row>
    <row r="38" spans="1:8" s="1" customFormat="1" ht="15" customHeight="1" thickBot="1" x14ac:dyDescent="0.35">
      <c r="A38" s="21"/>
      <c r="B38" s="38" t="s">
        <v>250</v>
      </c>
      <c r="C38" s="39">
        <v>90</v>
      </c>
      <c r="D38" s="39">
        <v>890</v>
      </c>
      <c r="E38" s="40">
        <f>C38+D38</f>
        <v>980</v>
      </c>
      <c r="H38" s="20"/>
    </row>
    <row r="39" spans="1:8" s="1" customFormat="1" ht="15" customHeight="1" x14ac:dyDescent="0.3">
      <c r="A39" s="21"/>
      <c r="B39" s="13"/>
      <c r="C39" s="5"/>
      <c r="D39" s="5"/>
      <c r="E39" s="5"/>
      <c r="H39" s="20"/>
    </row>
    <row r="40" spans="1:8" s="1" customFormat="1" ht="15" customHeight="1" x14ac:dyDescent="0.3">
      <c r="A40" s="21"/>
      <c r="B40" s="13"/>
      <c r="C40" s="5"/>
      <c r="D40" s="5"/>
      <c r="E40" s="5"/>
      <c r="H40" s="20"/>
    </row>
    <row r="41" spans="1:8" s="1" customFormat="1" ht="15" customHeight="1" x14ac:dyDescent="0.3">
      <c r="A41" s="21"/>
      <c r="B41" s="13"/>
      <c r="C41" s="5"/>
      <c r="D41" s="5"/>
      <c r="E41" s="5"/>
      <c r="H41" s="20"/>
    </row>
    <row r="42" spans="1:8" s="1" customFormat="1" ht="15" customHeight="1" x14ac:dyDescent="0.3">
      <c r="A42" s="21"/>
      <c r="B42" s="13"/>
      <c r="C42" s="5"/>
      <c r="D42" s="5"/>
      <c r="E42" s="5"/>
      <c r="H42" s="20"/>
    </row>
    <row r="43" spans="1:8" s="1" customFormat="1" ht="15" customHeight="1" x14ac:dyDescent="0.3">
      <c r="A43" s="21"/>
      <c r="B43" s="13"/>
      <c r="C43" s="5"/>
      <c r="D43" s="5"/>
      <c r="E43" s="5"/>
      <c r="H43" s="20"/>
    </row>
    <row r="44" spans="1:8" s="1" customFormat="1" ht="15" customHeight="1" x14ac:dyDescent="0.3">
      <c r="A44" s="21"/>
      <c r="B44" s="13"/>
      <c r="C44" s="5"/>
      <c r="D44" s="5"/>
      <c r="E44" s="5"/>
      <c r="H44" s="20"/>
    </row>
    <row r="45" spans="1:8" s="1" customFormat="1" ht="15" customHeight="1" x14ac:dyDescent="0.3">
      <c r="A45" s="21"/>
      <c r="B45" s="13"/>
      <c r="C45" s="5"/>
      <c r="D45" s="5"/>
      <c r="E45" s="5"/>
      <c r="H45" s="20"/>
    </row>
    <row r="46" spans="1:8" s="1" customFormat="1" ht="15" customHeight="1" x14ac:dyDescent="0.3">
      <c r="A46" s="21"/>
      <c r="B46" s="13"/>
      <c r="C46" s="5"/>
      <c r="D46" s="5"/>
      <c r="E46" s="5"/>
      <c r="H46" s="20"/>
    </row>
    <row r="47" spans="1:8" s="1" customFormat="1" ht="15" customHeight="1" x14ac:dyDescent="0.3">
      <c r="A47" s="21"/>
      <c r="B47" s="13"/>
      <c r="C47" s="5"/>
      <c r="D47" s="5"/>
      <c r="E47" s="5"/>
      <c r="H47" s="20"/>
    </row>
    <row r="48" spans="1:8" s="1" customFormat="1" ht="15" customHeight="1" x14ac:dyDescent="0.3">
      <c r="A48" s="21"/>
      <c r="B48" s="13"/>
      <c r="C48" s="5"/>
      <c r="D48" s="5"/>
      <c r="E48" s="5"/>
      <c r="H48" s="20"/>
    </row>
    <row r="49" spans="1:15" s="1" customFormat="1" ht="15" customHeight="1" x14ac:dyDescent="0.3">
      <c r="A49" s="21"/>
      <c r="B49" s="13"/>
      <c r="C49" s="5"/>
      <c r="D49" s="5"/>
      <c r="E49" s="5"/>
      <c r="H49" s="20"/>
    </row>
    <row r="50" spans="1:15" s="1" customFormat="1" ht="15" customHeight="1" x14ac:dyDescent="0.3">
      <c r="A50" s="21"/>
      <c r="B50" s="13"/>
      <c r="C50" s="5"/>
      <c r="D50" s="5"/>
      <c r="E50" s="5"/>
      <c r="H50" s="20"/>
    </row>
    <row r="51" spans="1:15" s="1" customFormat="1" ht="15" customHeight="1" x14ac:dyDescent="0.3">
      <c r="A51" s="21"/>
      <c r="B51" s="13"/>
      <c r="C51" s="5"/>
      <c r="D51" s="5"/>
      <c r="E51" s="5"/>
      <c r="H51" s="20"/>
    </row>
    <row r="52" spans="1:15" s="1" customFormat="1" ht="15" customHeight="1" x14ac:dyDescent="0.3">
      <c r="A52" s="21"/>
      <c r="B52" s="13"/>
      <c r="C52" s="5"/>
      <c r="D52" s="5"/>
      <c r="E52" s="5"/>
      <c r="H52" s="20"/>
    </row>
    <row r="53" spans="1:15" s="1" customFormat="1" ht="15" customHeight="1" x14ac:dyDescent="0.3">
      <c r="A53" s="21"/>
      <c r="B53" s="13"/>
      <c r="C53" s="5"/>
      <c r="D53" s="5"/>
      <c r="E53" s="5"/>
      <c r="H53" s="20"/>
    </row>
    <row r="54" spans="1:15" s="1" customFormat="1" ht="15.6" x14ac:dyDescent="0.3">
      <c r="A54" s="21"/>
      <c r="B54" s="13"/>
      <c r="C54" s="5"/>
      <c r="D54" s="5"/>
      <c r="E54" s="5"/>
      <c r="H54" s="20"/>
    </row>
    <row r="55" spans="1:15" s="1" customFormat="1" ht="15.6" x14ac:dyDescent="0.3">
      <c r="A55" s="21"/>
      <c r="H55" s="20"/>
    </row>
    <row r="56" spans="1:15" s="1" customFormat="1" ht="15" customHeight="1" x14ac:dyDescent="0.3">
      <c r="A56" s="21"/>
      <c r="B56" s="6" t="s">
        <v>22</v>
      </c>
      <c r="C56" s="6" t="s">
        <v>39</v>
      </c>
      <c r="D56" s="6" t="s">
        <v>36</v>
      </c>
      <c r="H56" s="20"/>
    </row>
    <row r="57" spans="1:15" s="1" customFormat="1" ht="15" customHeight="1" x14ac:dyDescent="0.3">
      <c r="A57" s="21"/>
      <c r="B57" s="13" t="s">
        <v>73</v>
      </c>
      <c r="C57" s="13"/>
      <c r="D57" s="13"/>
      <c r="H57" s="20"/>
    </row>
    <row r="58" spans="1:15" s="1" customFormat="1" ht="15" customHeight="1" x14ac:dyDescent="0.3">
      <c r="A58" s="21"/>
      <c r="B58" s="13" t="s">
        <v>23</v>
      </c>
      <c r="C58" s="7">
        <v>1</v>
      </c>
      <c r="D58" s="13">
        <v>1</v>
      </c>
      <c r="H58" s="20"/>
    </row>
    <row r="59" spans="1:15" s="1" customFormat="1" ht="15" customHeight="1" x14ac:dyDescent="0.3">
      <c r="A59" s="21"/>
      <c r="B59" s="13" t="s">
        <v>24</v>
      </c>
      <c r="C59" s="7">
        <v>0.75</v>
      </c>
      <c r="D59" s="13">
        <v>2</v>
      </c>
      <c r="H59" s="20"/>
    </row>
    <row r="60" spans="1:15" s="1" customFormat="1" ht="15" customHeight="1" x14ac:dyDescent="0.3">
      <c r="A60" s="21"/>
      <c r="B60" s="13" t="s">
        <v>25</v>
      </c>
      <c r="C60" s="7">
        <v>0.5</v>
      </c>
      <c r="D60" s="13">
        <v>3</v>
      </c>
      <c r="H60" s="20"/>
    </row>
    <row r="61" spans="1:15" s="1" customFormat="1" ht="15" customHeight="1" x14ac:dyDescent="0.3">
      <c r="A61" s="21"/>
      <c r="B61" s="13" t="s">
        <v>26</v>
      </c>
      <c r="C61" s="7">
        <v>0.25</v>
      </c>
      <c r="D61" s="13">
        <v>4</v>
      </c>
      <c r="H61" s="20"/>
    </row>
    <row r="62" spans="1:15" s="1" customFormat="1" ht="15" customHeight="1" x14ac:dyDescent="0.3">
      <c r="A62" s="21"/>
      <c r="H62" s="20"/>
      <c r="M62" s="31"/>
    </row>
    <row r="63" spans="1:15" s="16" customFormat="1" ht="15.6" x14ac:dyDescent="0.25">
      <c r="A63" s="21"/>
      <c r="B63" s="8">
        <v>1</v>
      </c>
      <c r="C63" s="8">
        <v>2</v>
      </c>
      <c r="D63" s="8">
        <v>3</v>
      </c>
      <c r="E63" s="8">
        <v>4</v>
      </c>
      <c r="F63" s="8">
        <v>5</v>
      </c>
      <c r="G63" s="8">
        <v>6</v>
      </c>
      <c r="H63" s="23">
        <v>7</v>
      </c>
      <c r="I63" s="14">
        <v>8</v>
      </c>
      <c r="J63" s="14">
        <v>9</v>
      </c>
      <c r="K63" s="44">
        <v>10</v>
      </c>
      <c r="L63" s="8">
        <v>11</v>
      </c>
      <c r="M63" s="8">
        <v>12</v>
      </c>
      <c r="N63" s="8">
        <v>13</v>
      </c>
      <c r="O63" s="31"/>
    </row>
    <row r="64" spans="1:15" s="17" customFormat="1" ht="26.4" x14ac:dyDescent="0.25">
      <c r="A64" s="22"/>
      <c r="B64" s="8" t="s">
        <v>20</v>
      </c>
      <c r="C64" s="8" t="s">
        <v>319</v>
      </c>
      <c r="D64" s="9" t="s">
        <v>322</v>
      </c>
      <c r="E64" s="9" t="s">
        <v>323</v>
      </c>
      <c r="F64" s="8" t="s">
        <v>10</v>
      </c>
      <c r="G64" s="8" t="s">
        <v>258</v>
      </c>
      <c r="H64" s="23" t="s">
        <v>35</v>
      </c>
      <c r="I64" s="14" t="s">
        <v>11</v>
      </c>
      <c r="J64" s="14" t="s">
        <v>142</v>
      </c>
      <c r="K64" s="44" t="s">
        <v>15</v>
      </c>
      <c r="L64" s="9" t="s">
        <v>16</v>
      </c>
      <c r="M64" s="9" t="s">
        <v>21</v>
      </c>
      <c r="N64" s="9" t="s">
        <v>36</v>
      </c>
    </row>
    <row r="65" spans="1:14" s="17" customFormat="1" x14ac:dyDescent="0.25">
      <c r="A65" s="22"/>
      <c r="B65" s="45" t="s">
        <v>73</v>
      </c>
      <c r="C65" s="11"/>
      <c r="D65" s="10"/>
      <c r="E65" s="10"/>
      <c r="F65" s="11"/>
      <c r="G65" s="11"/>
      <c r="H65" s="24"/>
      <c r="I65" s="15"/>
      <c r="J65" s="15"/>
      <c r="K65" s="44"/>
      <c r="L65" s="10"/>
      <c r="M65" s="10"/>
    </row>
    <row r="66" spans="1:14" s="17" customFormat="1" ht="79.2" x14ac:dyDescent="0.25">
      <c r="A66" s="22"/>
      <c r="B66" s="45" t="s">
        <v>145</v>
      </c>
      <c r="C66" s="11" t="s">
        <v>17</v>
      </c>
      <c r="D66" s="10" t="s">
        <v>366</v>
      </c>
      <c r="E66" s="10">
        <v>3</v>
      </c>
      <c r="F66" s="11" t="s">
        <v>17</v>
      </c>
      <c r="G66" s="10" t="s">
        <v>358</v>
      </c>
      <c r="H66" s="24">
        <v>4</v>
      </c>
      <c r="I66" s="15" t="s">
        <v>19</v>
      </c>
      <c r="J66" s="46" t="s">
        <v>324</v>
      </c>
      <c r="K66" s="44" t="s">
        <v>17</v>
      </c>
      <c r="L66" s="10" t="s">
        <v>17</v>
      </c>
      <c r="M66" s="10">
        <v>2</v>
      </c>
      <c r="N66" s="17" t="s">
        <v>37</v>
      </c>
    </row>
    <row r="67" spans="1:14" s="17" customFormat="1" ht="79.2" x14ac:dyDescent="0.25">
      <c r="A67" s="22"/>
      <c r="B67" s="45" t="s">
        <v>146</v>
      </c>
      <c r="C67" s="11" t="s">
        <v>165</v>
      </c>
      <c r="D67" s="10" t="s">
        <v>367</v>
      </c>
      <c r="E67" s="10">
        <v>3</v>
      </c>
      <c r="F67" s="11" t="s">
        <v>17</v>
      </c>
      <c r="G67" s="10" t="s">
        <v>358</v>
      </c>
      <c r="H67" s="24">
        <v>4</v>
      </c>
      <c r="I67" s="15" t="s">
        <v>18</v>
      </c>
      <c r="J67" s="46" t="s">
        <v>325</v>
      </c>
      <c r="K67" s="44" t="s">
        <v>17</v>
      </c>
      <c r="L67" s="10" t="s">
        <v>17</v>
      </c>
      <c r="M67" s="10">
        <v>2</v>
      </c>
      <c r="N67" s="17" t="s">
        <v>37</v>
      </c>
    </row>
    <row r="68" spans="1:14" s="17" customFormat="1" ht="79.2" x14ac:dyDescent="0.25">
      <c r="A68" s="22"/>
      <c r="B68" s="45" t="s">
        <v>147</v>
      </c>
      <c r="C68" s="11" t="s">
        <v>165</v>
      </c>
      <c r="D68" s="10" t="s">
        <v>368</v>
      </c>
      <c r="E68" s="10">
        <v>3</v>
      </c>
      <c r="F68" s="11" t="s">
        <v>17</v>
      </c>
      <c r="G68" s="10" t="s">
        <v>259</v>
      </c>
      <c r="H68" s="24">
        <v>4</v>
      </c>
      <c r="I68" s="15" t="s">
        <v>18</v>
      </c>
      <c r="J68" s="46" t="s">
        <v>325</v>
      </c>
      <c r="K68" s="44" t="s">
        <v>19</v>
      </c>
      <c r="L68" s="10" t="s">
        <v>260</v>
      </c>
      <c r="M68" s="10">
        <v>2</v>
      </c>
      <c r="N68" s="17" t="s">
        <v>37</v>
      </c>
    </row>
    <row r="69" spans="1:14" s="17" customFormat="1" ht="52.8" x14ac:dyDescent="0.25">
      <c r="A69" s="22"/>
      <c r="B69" s="45" t="s">
        <v>148</v>
      </c>
      <c r="C69" s="11" t="s">
        <v>19</v>
      </c>
      <c r="D69" s="10" t="s">
        <v>19</v>
      </c>
      <c r="E69" s="10">
        <v>3</v>
      </c>
      <c r="F69" s="11" t="s">
        <v>17</v>
      </c>
      <c r="G69" s="10" t="s">
        <v>259</v>
      </c>
      <c r="H69" s="24">
        <v>4</v>
      </c>
      <c r="I69" s="15" t="s">
        <v>18</v>
      </c>
      <c r="J69" s="46" t="s">
        <v>326</v>
      </c>
      <c r="K69" s="44" t="s">
        <v>19</v>
      </c>
      <c r="L69" s="10" t="s">
        <v>260</v>
      </c>
      <c r="M69" s="10">
        <v>2</v>
      </c>
      <c r="N69" s="17" t="s">
        <v>37</v>
      </c>
    </row>
    <row r="70" spans="1:14" s="30" customFormat="1" ht="79.2" x14ac:dyDescent="0.25">
      <c r="A70" s="25"/>
      <c r="B70" s="45" t="s">
        <v>149</v>
      </c>
      <c r="C70" s="11" t="s">
        <v>17</v>
      </c>
      <c r="D70" s="10" t="s">
        <v>366</v>
      </c>
      <c r="E70" s="27">
        <v>3</v>
      </c>
      <c r="F70" s="26" t="s">
        <v>17</v>
      </c>
      <c r="G70" s="10" t="s">
        <v>358</v>
      </c>
      <c r="H70" s="28">
        <v>4</v>
      </c>
      <c r="I70" s="15" t="s">
        <v>19</v>
      </c>
      <c r="J70" s="46" t="s">
        <v>324</v>
      </c>
      <c r="K70" s="44" t="s">
        <v>17</v>
      </c>
      <c r="L70" s="10" t="s">
        <v>17</v>
      </c>
      <c r="M70" s="27">
        <v>2</v>
      </c>
      <c r="N70" s="30" t="s">
        <v>37</v>
      </c>
    </row>
    <row r="71" spans="1:14" s="30" customFormat="1" ht="79.2" x14ac:dyDescent="0.25">
      <c r="A71" s="25"/>
      <c r="B71" s="45" t="s">
        <v>150</v>
      </c>
      <c r="C71" s="11" t="s">
        <v>165</v>
      </c>
      <c r="D71" s="10" t="s">
        <v>367</v>
      </c>
      <c r="E71" s="27">
        <v>3</v>
      </c>
      <c r="F71" s="26" t="s">
        <v>17</v>
      </c>
      <c r="G71" s="10" t="s">
        <v>358</v>
      </c>
      <c r="H71" s="28">
        <v>4</v>
      </c>
      <c r="I71" s="29" t="s">
        <v>18</v>
      </c>
      <c r="J71" s="46" t="s">
        <v>325</v>
      </c>
      <c r="K71" s="44" t="s">
        <v>17</v>
      </c>
      <c r="L71" s="10" t="s">
        <v>17</v>
      </c>
      <c r="M71" s="27">
        <v>2</v>
      </c>
      <c r="N71" s="30" t="s">
        <v>37</v>
      </c>
    </row>
    <row r="72" spans="1:14" s="30" customFormat="1" ht="79.2" x14ac:dyDescent="0.25">
      <c r="A72" s="25"/>
      <c r="B72" s="45" t="s">
        <v>151</v>
      </c>
      <c r="C72" s="11" t="s">
        <v>165</v>
      </c>
      <c r="D72" s="10" t="s">
        <v>368</v>
      </c>
      <c r="E72" s="27">
        <v>3</v>
      </c>
      <c r="F72" s="26" t="s">
        <v>17</v>
      </c>
      <c r="G72" s="10" t="s">
        <v>259</v>
      </c>
      <c r="H72" s="28">
        <v>4</v>
      </c>
      <c r="I72" s="29" t="s">
        <v>18</v>
      </c>
      <c r="J72" s="46" t="s">
        <v>325</v>
      </c>
      <c r="K72" s="44" t="s">
        <v>19</v>
      </c>
      <c r="L72" s="10" t="s">
        <v>260</v>
      </c>
      <c r="M72" s="27">
        <v>2</v>
      </c>
      <c r="N72" s="30" t="s">
        <v>37</v>
      </c>
    </row>
    <row r="73" spans="1:14" s="30" customFormat="1" ht="52.8" x14ac:dyDescent="0.25">
      <c r="A73" s="25"/>
      <c r="B73" s="45" t="s">
        <v>152</v>
      </c>
      <c r="C73" s="11" t="s">
        <v>19</v>
      </c>
      <c r="D73" s="10" t="s">
        <v>19</v>
      </c>
      <c r="E73" s="27">
        <v>3</v>
      </c>
      <c r="F73" s="26" t="s">
        <v>17</v>
      </c>
      <c r="G73" s="10" t="s">
        <v>259</v>
      </c>
      <c r="H73" s="28">
        <v>4</v>
      </c>
      <c r="I73" s="29" t="s">
        <v>18</v>
      </c>
      <c r="J73" s="46" t="s">
        <v>326</v>
      </c>
      <c r="K73" s="44" t="s">
        <v>19</v>
      </c>
      <c r="L73" s="10" t="s">
        <v>260</v>
      </c>
      <c r="M73" s="27">
        <v>2</v>
      </c>
      <c r="N73" s="30" t="s">
        <v>37</v>
      </c>
    </row>
    <row r="74" spans="1:14" s="17" customFormat="1" ht="79.2" x14ac:dyDescent="0.25">
      <c r="A74" s="22"/>
      <c r="B74" s="45" t="s">
        <v>155</v>
      </c>
      <c r="C74" s="11" t="s">
        <v>17</v>
      </c>
      <c r="D74" s="10" t="s">
        <v>366</v>
      </c>
      <c r="E74" s="10">
        <v>3</v>
      </c>
      <c r="F74" s="11" t="s">
        <v>17</v>
      </c>
      <c r="G74" s="10" t="s">
        <v>358</v>
      </c>
      <c r="H74" s="24">
        <v>4</v>
      </c>
      <c r="I74" s="15" t="s">
        <v>19</v>
      </c>
      <c r="J74" s="46" t="s">
        <v>324</v>
      </c>
      <c r="K74" s="44" t="s">
        <v>17</v>
      </c>
      <c r="L74" s="10" t="s">
        <v>17</v>
      </c>
      <c r="M74" s="10">
        <v>2</v>
      </c>
      <c r="N74" s="17" t="s">
        <v>37</v>
      </c>
    </row>
    <row r="75" spans="1:14" s="17" customFormat="1" ht="79.2" x14ac:dyDescent="0.25">
      <c r="A75" s="22"/>
      <c r="B75" s="45" t="s">
        <v>156</v>
      </c>
      <c r="C75" s="11" t="s">
        <v>165</v>
      </c>
      <c r="D75" s="10" t="s">
        <v>367</v>
      </c>
      <c r="E75" s="10">
        <v>3</v>
      </c>
      <c r="F75" s="11" t="s">
        <v>17</v>
      </c>
      <c r="G75" s="10" t="s">
        <v>358</v>
      </c>
      <c r="H75" s="24">
        <v>4</v>
      </c>
      <c r="I75" s="15" t="s">
        <v>18</v>
      </c>
      <c r="J75" s="46" t="s">
        <v>325</v>
      </c>
      <c r="K75" s="44" t="s">
        <v>17</v>
      </c>
      <c r="L75" s="10" t="s">
        <v>17</v>
      </c>
      <c r="M75" s="10">
        <v>2</v>
      </c>
      <c r="N75" s="17" t="s">
        <v>37</v>
      </c>
    </row>
    <row r="76" spans="1:14" s="17" customFormat="1" ht="79.2" x14ac:dyDescent="0.25">
      <c r="A76" s="22"/>
      <c r="B76" s="45" t="s">
        <v>157</v>
      </c>
      <c r="C76" s="11" t="s">
        <v>165</v>
      </c>
      <c r="D76" s="10" t="s">
        <v>368</v>
      </c>
      <c r="E76" s="10">
        <v>3</v>
      </c>
      <c r="F76" s="11" t="s">
        <v>17</v>
      </c>
      <c r="G76" s="10" t="s">
        <v>259</v>
      </c>
      <c r="H76" s="24">
        <v>4</v>
      </c>
      <c r="I76" s="15" t="s">
        <v>18</v>
      </c>
      <c r="J76" s="46" t="s">
        <v>325</v>
      </c>
      <c r="K76" s="44" t="s">
        <v>19</v>
      </c>
      <c r="L76" s="10" t="s">
        <v>260</v>
      </c>
      <c r="M76" s="10">
        <v>2</v>
      </c>
      <c r="N76" s="17" t="s">
        <v>37</v>
      </c>
    </row>
    <row r="77" spans="1:14" s="17" customFormat="1" ht="52.8" x14ac:dyDescent="0.25">
      <c r="A77" s="22"/>
      <c r="B77" s="45" t="s">
        <v>158</v>
      </c>
      <c r="C77" s="11" t="s">
        <v>19</v>
      </c>
      <c r="D77" s="10" t="s">
        <v>19</v>
      </c>
      <c r="E77" s="10">
        <v>3</v>
      </c>
      <c r="F77" s="11" t="s">
        <v>17</v>
      </c>
      <c r="G77" s="10" t="s">
        <v>259</v>
      </c>
      <c r="H77" s="24">
        <v>4</v>
      </c>
      <c r="I77" s="15" t="s">
        <v>18</v>
      </c>
      <c r="J77" s="46" t="s">
        <v>326</v>
      </c>
      <c r="K77" s="44" t="s">
        <v>19</v>
      </c>
      <c r="L77" s="10" t="s">
        <v>260</v>
      </c>
      <c r="M77" s="10">
        <v>2</v>
      </c>
      <c r="N77" s="17" t="s">
        <v>37</v>
      </c>
    </row>
    <row r="78" spans="1:14" s="17" customFormat="1" ht="79.2" x14ac:dyDescent="0.25">
      <c r="A78" s="22"/>
      <c r="B78" s="45" t="s">
        <v>159</v>
      </c>
      <c r="C78" s="11" t="s">
        <v>17</v>
      </c>
      <c r="D78" s="10" t="s">
        <v>366</v>
      </c>
      <c r="E78" s="10">
        <v>3</v>
      </c>
      <c r="F78" s="11" t="s">
        <v>17</v>
      </c>
      <c r="G78" s="10" t="s">
        <v>358</v>
      </c>
      <c r="H78" s="24">
        <v>4</v>
      </c>
      <c r="I78" s="15" t="s">
        <v>19</v>
      </c>
      <c r="J78" s="46" t="s">
        <v>324</v>
      </c>
      <c r="K78" s="44" t="s">
        <v>18</v>
      </c>
      <c r="L78" s="10" t="s">
        <v>163</v>
      </c>
      <c r="M78" s="10">
        <v>2</v>
      </c>
      <c r="N78" s="17" t="s">
        <v>37</v>
      </c>
    </row>
    <row r="79" spans="1:14" s="17" customFormat="1" ht="79.2" x14ac:dyDescent="0.25">
      <c r="A79" s="22"/>
      <c r="B79" s="45" t="s">
        <v>160</v>
      </c>
      <c r="C79" s="11" t="s">
        <v>165</v>
      </c>
      <c r="D79" s="10" t="s">
        <v>367</v>
      </c>
      <c r="E79" s="10">
        <v>3</v>
      </c>
      <c r="F79" s="11" t="s">
        <v>17</v>
      </c>
      <c r="G79" s="10" t="s">
        <v>358</v>
      </c>
      <c r="H79" s="24">
        <v>4</v>
      </c>
      <c r="I79" s="15" t="s">
        <v>18</v>
      </c>
      <c r="J79" s="46" t="s">
        <v>325</v>
      </c>
      <c r="K79" s="44" t="s">
        <v>18</v>
      </c>
      <c r="L79" s="10" t="s">
        <v>163</v>
      </c>
      <c r="M79" s="10">
        <v>2</v>
      </c>
      <c r="N79" s="17" t="s">
        <v>37</v>
      </c>
    </row>
    <row r="80" spans="1:14" s="17" customFormat="1" ht="79.2" x14ac:dyDescent="0.25">
      <c r="A80" s="22"/>
      <c r="B80" s="45" t="s">
        <v>161</v>
      </c>
      <c r="C80" s="11" t="s">
        <v>165</v>
      </c>
      <c r="D80" s="10" t="s">
        <v>368</v>
      </c>
      <c r="E80" s="10">
        <v>3</v>
      </c>
      <c r="F80" s="11" t="s">
        <v>17</v>
      </c>
      <c r="G80" s="10" t="s">
        <v>259</v>
      </c>
      <c r="H80" s="24">
        <v>4</v>
      </c>
      <c r="I80" s="15" t="s">
        <v>18</v>
      </c>
      <c r="J80" s="46" t="s">
        <v>325</v>
      </c>
      <c r="K80" s="44" t="s">
        <v>19</v>
      </c>
      <c r="L80" s="10" t="s">
        <v>260</v>
      </c>
      <c r="M80" s="10">
        <v>2</v>
      </c>
      <c r="N80" s="17" t="s">
        <v>37</v>
      </c>
    </row>
    <row r="81" spans="1:14" s="17" customFormat="1" ht="52.8" x14ac:dyDescent="0.25">
      <c r="A81" s="22"/>
      <c r="B81" s="45" t="s">
        <v>162</v>
      </c>
      <c r="C81" s="11" t="s">
        <v>19</v>
      </c>
      <c r="D81" s="10" t="s">
        <v>19</v>
      </c>
      <c r="E81" s="10">
        <v>3</v>
      </c>
      <c r="F81" s="11" t="s">
        <v>17</v>
      </c>
      <c r="G81" s="10" t="s">
        <v>259</v>
      </c>
      <c r="H81" s="24">
        <v>4</v>
      </c>
      <c r="I81" s="15" t="s">
        <v>18</v>
      </c>
      <c r="J81" s="46" t="s">
        <v>326</v>
      </c>
      <c r="K81" s="44" t="s">
        <v>19</v>
      </c>
      <c r="L81" s="10" t="s">
        <v>260</v>
      </c>
      <c r="M81" s="10">
        <v>2</v>
      </c>
      <c r="N81" s="17" t="s">
        <v>37</v>
      </c>
    </row>
    <row r="82" spans="1:14" s="17" customFormat="1" ht="79.2" x14ac:dyDescent="0.25">
      <c r="A82" s="22"/>
      <c r="B82" s="9" t="s">
        <v>330</v>
      </c>
      <c r="C82" s="11" t="s">
        <v>17</v>
      </c>
      <c r="D82" s="10" t="s">
        <v>366</v>
      </c>
      <c r="E82" s="10">
        <v>1</v>
      </c>
      <c r="F82" s="11" t="s">
        <v>17</v>
      </c>
      <c r="G82" s="10" t="s">
        <v>358</v>
      </c>
      <c r="H82" s="24">
        <v>4</v>
      </c>
      <c r="I82" s="15" t="s">
        <v>19</v>
      </c>
      <c r="J82" s="46" t="s">
        <v>324</v>
      </c>
      <c r="K82" s="44" t="s">
        <v>17</v>
      </c>
      <c r="L82" s="10" t="s">
        <v>17</v>
      </c>
      <c r="M82" s="10">
        <v>2</v>
      </c>
      <c r="N82" s="17" t="s">
        <v>38</v>
      </c>
    </row>
    <row r="83" spans="1:14" s="17" customFormat="1" ht="79.2" x14ac:dyDescent="0.25">
      <c r="A83" s="22"/>
      <c r="B83" s="9" t="s">
        <v>336</v>
      </c>
      <c r="C83" s="11" t="s">
        <v>165</v>
      </c>
      <c r="D83" s="10" t="s">
        <v>367</v>
      </c>
      <c r="E83" s="10">
        <v>1</v>
      </c>
      <c r="F83" s="11" t="s">
        <v>19</v>
      </c>
      <c r="G83" s="10" t="s">
        <v>261</v>
      </c>
      <c r="H83" s="24">
        <v>4</v>
      </c>
      <c r="I83" s="15" t="s">
        <v>18</v>
      </c>
      <c r="J83" s="46" t="s">
        <v>325</v>
      </c>
      <c r="K83" s="44" t="s">
        <v>17</v>
      </c>
      <c r="L83" s="10" t="s">
        <v>17</v>
      </c>
      <c r="M83" s="10">
        <v>2</v>
      </c>
      <c r="N83" s="17" t="s">
        <v>38</v>
      </c>
    </row>
    <row r="84" spans="1:14" s="17" customFormat="1" ht="79.2" x14ac:dyDescent="0.25">
      <c r="A84" s="22"/>
      <c r="B84" s="9" t="s">
        <v>337</v>
      </c>
      <c r="C84" s="11" t="s">
        <v>165</v>
      </c>
      <c r="D84" s="10" t="s">
        <v>368</v>
      </c>
      <c r="E84" s="10">
        <v>1</v>
      </c>
      <c r="F84" s="11" t="s">
        <v>19</v>
      </c>
      <c r="G84" s="10" t="s">
        <v>261</v>
      </c>
      <c r="H84" s="24">
        <v>4</v>
      </c>
      <c r="I84" s="15" t="s">
        <v>18</v>
      </c>
      <c r="J84" s="46" t="s">
        <v>325</v>
      </c>
      <c r="K84" s="44" t="s">
        <v>19</v>
      </c>
      <c r="L84" s="10" t="s">
        <v>260</v>
      </c>
      <c r="M84" s="10">
        <v>2</v>
      </c>
      <c r="N84" s="17" t="s">
        <v>38</v>
      </c>
    </row>
    <row r="85" spans="1:14" s="17" customFormat="1" ht="52.8" x14ac:dyDescent="0.25">
      <c r="A85" s="22"/>
      <c r="B85" s="9" t="s">
        <v>338</v>
      </c>
      <c r="C85" s="11" t="s">
        <v>19</v>
      </c>
      <c r="D85" s="10" t="s">
        <v>19</v>
      </c>
      <c r="E85" s="10">
        <v>1</v>
      </c>
      <c r="F85" s="11" t="s">
        <v>19</v>
      </c>
      <c r="G85" s="10" t="s">
        <v>261</v>
      </c>
      <c r="H85" s="24">
        <v>4</v>
      </c>
      <c r="I85" s="15" t="s">
        <v>18</v>
      </c>
      <c r="J85" s="46" t="s">
        <v>326</v>
      </c>
      <c r="K85" s="44" t="s">
        <v>19</v>
      </c>
      <c r="L85" s="10" t="s">
        <v>260</v>
      </c>
      <c r="M85" s="10">
        <v>2</v>
      </c>
      <c r="N85" s="17" t="s">
        <v>38</v>
      </c>
    </row>
    <row r="86" spans="1:14" s="17" customFormat="1" ht="79.2" x14ac:dyDescent="0.25">
      <c r="A86" s="22"/>
      <c r="B86" s="45" t="s">
        <v>262</v>
      </c>
      <c r="C86" s="11" t="s">
        <v>17</v>
      </c>
      <c r="D86" s="10" t="s">
        <v>366</v>
      </c>
      <c r="E86" s="10">
        <v>3</v>
      </c>
      <c r="F86" s="11" t="s">
        <v>17</v>
      </c>
      <c r="G86" s="10" t="s">
        <v>358</v>
      </c>
      <c r="H86" s="24">
        <v>4</v>
      </c>
      <c r="I86" s="15" t="s">
        <v>19</v>
      </c>
      <c r="J86" s="46" t="s">
        <v>324</v>
      </c>
      <c r="K86" s="44" t="s">
        <v>18</v>
      </c>
      <c r="L86" s="10" t="s">
        <v>163</v>
      </c>
      <c r="M86" s="10">
        <v>2</v>
      </c>
      <c r="N86" s="17" t="s">
        <v>37</v>
      </c>
    </row>
    <row r="87" spans="1:14" s="17" customFormat="1" ht="79.2" x14ac:dyDescent="0.25">
      <c r="A87" s="22"/>
      <c r="B87" s="45" t="s">
        <v>263</v>
      </c>
      <c r="C87" s="11" t="s">
        <v>165</v>
      </c>
      <c r="D87" s="10" t="s">
        <v>367</v>
      </c>
      <c r="E87" s="10">
        <v>3</v>
      </c>
      <c r="F87" s="11" t="s">
        <v>17</v>
      </c>
      <c r="G87" s="10" t="s">
        <v>358</v>
      </c>
      <c r="H87" s="24">
        <v>4</v>
      </c>
      <c r="I87" s="15" t="s">
        <v>18</v>
      </c>
      <c r="J87" s="46" t="s">
        <v>325</v>
      </c>
      <c r="K87" s="44" t="s">
        <v>18</v>
      </c>
      <c r="L87" s="10" t="s">
        <v>163</v>
      </c>
      <c r="M87" s="10">
        <v>2</v>
      </c>
      <c r="N87" s="17" t="s">
        <v>37</v>
      </c>
    </row>
    <row r="88" spans="1:14" s="17" customFormat="1" ht="79.2" x14ac:dyDescent="0.25">
      <c r="A88" s="22"/>
      <c r="B88" s="45" t="s">
        <v>264</v>
      </c>
      <c r="C88" s="11" t="s">
        <v>165</v>
      </c>
      <c r="D88" s="10" t="s">
        <v>368</v>
      </c>
      <c r="E88" s="10">
        <v>3</v>
      </c>
      <c r="F88" s="11" t="s">
        <v>17</v>
      </c>
      <c r="G88" s="10" t="s">
        <v>259</v>
      </c>
      <c r="H88" s="24">
        <v>4</v>
      </c>
      <c r="I88" s="15" t="s">
        <v>18</v>
      </c>
      <c r="J88" s="46" t="s">
        <v>325</v>
      </c>
      <c r="K88" s="44" t="s">
        <v>19</v>
      </c>
      <c r="L88" s="10" t="s">
        <v>260</v>
      </c>
      <c r="M88" s="10">
        <v>2</v>
      </c>
      <c r="N88" s="17" t="s">
        <v>37</v>
      </c>
    </row>
    <row r="89" spans="1:14" s="17" customFormat="1" ht="52.8" x14ac:dyDescent="0.25">
      <c r="A89" s="22"/>
      <c r="B89" s="45" t="s">
        <v>265</v>
      </c>
      <c r="C89" s="11" t="s">
        <v>19</v>
      </c>
      <c r="D89" s="10" t="s">
        <v>19</v>
      </c>
      <c r="E89" s="10">
        <v>3</v>
      </c>
      <c r="F89" s="11" t="s">
        <v>17</v>
      </c>
      <c r="G89" s="10" t="s">
        <v>259</v>
      </c>
      <c r="H89" s="24">
        <v>4</v>
      </c>
      <c r="I89" s="15" t="s">
        <v>18</v>
      </c>
      <c r="J89" s="46" t="s">
        <v>326</v>
      </c>
      <c r="K89" s="44" t="s">
        <v>19</v>
      </c>
      <c r="L89" s="10" t="s">
        <v>260</v>
      </c>
      <c r="M89" s="10">
        <v>2</v>
      </c>
      <c r="N89" s="17" t="s">
        <v>37</v>
      </c>
    </row>
    <row r="90" spans="1:14" s="17" customFormat="1" ht="79.2" x14ac:dyDescent="0.25">
      <c r="A90" s="22"/>
      <c r="B90" s="9" t="s">
        <v>266</v>
      </c>
      <c r="C90" s="11" t="s">
        <v>17</v>
      </c>
      <c r="D90" s="10" t="s">
        <v>366</v>
      </c>
      <c r="E90" s="10">
        <v>3</v>
      </c>
      <c r="F90" s="11" t="s">
        <v>17</v>
      </c>
      <c r="G90" s="10" t="s">
        <v>358</v>
      </c>
      <c r="H90" s="24">
        <v>1</v>
      </c>
      <c r="I90" s="15" t="s">
        <v>19</v>
      </c>
      <c r="J90" s="46" t="s">
        <v>324</v>
      </c>
      <c r="K90" s="44" t="s">
        <v>17</v>
      </c>
      <c r="L90" s="10" t="s">
        <v>17</v>
      </c>
      <c r="M90" s="10">
        <v>2</v>
      </c>
      <c r="N90" s="17" t="s">
        <v>38</v>
      </c>
    </row>
    <row r="91" spans="1:14" s="17" customFormat="1" ht="79.2" x14ac:dyDescent="0.25">
      <c r="A91" s="22"/>
      <c r="B91" s="9" t="s">
        <v>267</v>
      </c>
      <c r="C91" s="11" t="s">
        <v>165</v>
      </c>
      <c r="D91" s="10" t="s">
        <v>367</v>
      </c>
      <c r="E91" s="10">
        <v>3</v>
      </c>
      <c r="F91" s="11" t="s">
        <v>19</v>
      </c>
      <c r="G91" s="10" t="s">
        <v>261</v>
      </c>
      <c r="H91" s="24">
        <v>1</v>
      </c>
      <c r="I91" s="15" t="s">
        <v>18</v>
      </c>
      <c r="J91" s="46" t="s">
        <v>325</v>
      </c>
      <c r="K91" s="44" t="s">
        <v>17</v>
      </c>
      <c r="L91" s="10" t="s">
        <v>17</v>
      </c>
      <c r="M91" s="10">
        <v>2</v>
      </c>
      <c r="N91" s="17" t="s">
        <v>38</v>
      </c>
    </row>
    <row r="92" spans="1:14" s="17" customFormat="1" ht="79.2" x14ac:dyDescent="0.25">
      <c r="A92" s="22"/>
      <c r="B92" s="9" t="s">
        <v>268</v>
      </c>
      <c r="C92" s="11" t="s">
        <v>165</v>
      </c>
      <c r="D92" s="10" t="s">
        <v>368</v>
      </c>
      <c r="E92" s="10">
        <v>3</v>
      </c>
      <c r="F92" s="11" t="s">
        <v>19</v>
      </c>
      <c r="G92" s="10" t="s">
        <v>261</v>
      </c>
      <c r="H92" s="24">
        <v>1</v>
      </c>
      <c r="I92" s="15" t="s">
        <v>18</v>
      </c>
      <c r="J92" s="46" t="s">
        <v>325</v>
      </c>
      <c r="K92" s="44" t="s">
        <v>19</v>
      </c>
      <c r="L92" s="10" t="s">
        <v>260</v>
      </c>
      <c r="M92" s="10">
        <v>2</v>
      </c>
      <c r="N92" s="17" t="s">
        <v>38</v>
      </c>
    </row>
    <row r="93" spans="1:14" s="17" customFormat="1" ht="52.8" x14ac:dyDescent="0.25">
      <c r="A93" s="22"/>
      <c r="B93" s="9" t="s">
        <v>269</v>
      </c>
      <c r="C93" s="11" t="s">
        <v>19</v>
      </c>
      <c r="D93" s="10" t="s">
        <v>19</v>
      </c>
      <c r="E93" s="10">
        <v>3</v>
      </c>
      <c r="F93" s="11" t="s">
        <v>19</v>
      </c>
      <c r="G93" s="10" t="s">
        <v>261</v>
      </c>
      <c r="H93" s="24">
        <v>1</v>
      </c>
      <c r="I93" s="15" t="s">
        <v>18</v>
      </c>
      <c r="J93" s="46" t="s">
        <v>326</v>
      </c>
      <c r="K93" s="44" t="s">
        <v>19</v>
      </c>
      <c r="L93" s="10" t="s">
        <v>260</v>
      </c>
      <c r="M93" s="10">
        <v>2</v>
      </c>
      <c r="N93" s="17" t="s">
        <v>38</v>
      </c>
    </row>
    <row r="94" spans="1:14" s="17" customFormat="1" ht="79.2" x14ac:dyDescent="0.25">
      <c r="A94" s="22"/>
      <c r="B94" s="45" t="s">
        <v>329</v>
      </c>
      <c r="C94" s="11" t="s">
        <v>17</v>
      </c>
      <c r="D94" s="10" t="s">
        <v>366</v>
      </c>
      <c r="E94" s="10">
        <v>3</v>
      </c>
      <c r="F94" s="11" t="s">
        <v>17</v>
      </c>
      <c r="G94" s="10" t="s">
        <v>358</v>
      </c>
      <c r="H94" s="24">
        <v>4</v>
      </c>
      <c r="I94" s="15" t="s">
        <v>19</v>
      </c>
      <c r="J94" s="46" t="s">
        <v>324</v>
      </c>
      <c r="K94" s="44" t="s">
        <v>17</v>
      </c>
      <c r="L94" s="10" t="s">
        <v>17</v>
      </c>
      <c r="M94" s="10">
        <v>2</v>
      </c>
      <c r="N94" s="17" t="s">
        <v>37</v>
      </c>
    </row>
    <row r="95" spans="1:14" s="17" customFormat="1" ht="79.2" x14ac:dyDescent="0.25">
      <c r="A95" s="22"/>
      <c r="B95" s="45" t="s">
        <v>331</v>
      </c>
      <c r="C95" s="11" t="s">
        <v>165</v>
      </c>
      <c r="D95" s="10" t="s">
        <v>367</v>
      </c>
      <c r="E95" s="10">
        <v>3</v>
      </c>
      <c r="F95" s="11" t="s">
        <v>17</v>
      </c>
      <c r="G95" s="10" t="s">
        <v>358</v>
      </c>
      <c r="H95" s="24">
        <v>4</v>
      </c>
      <c r="I95" s="15" t="s">
        <v>18</v>
      </c>
      <c r="J95" s="46" t="s">
        <v>325</v>
      </c>
      <c r="K95" s="44" t="s">
        <v>17</v>
      </c>
      <c r="L95" s="10" t="s">
        <v>17</v>
      </c>
      <c r="M95" s="10">
        <v>2</v>
      </c>
      <c r="N95" s="17" t="s">
        <v>37</v>
      </c>
    </row>
    <row r="96" spans="1:14" s="17" customFormat="1" ht="79.2" x14ac:dyDescent="0.25">
      <c r="A96" s="22"/>
      <c r="B96" s="45" t="s">
        <v>332</v>
      </c>
      <c r="C96" s="11" t="s">
        <v>165</v>
      </c>
      <c r="D96" s="10" t="s">
        <v>368</v>
      </c>
      <c r="E96" s="10">
        <v>3</v>
      </c>
      <c r="F96" s="11" t="s">
        <v>17</v>
      </c>
      <c r="G96" s="10" t="s">
        <v>259</v>
      </c>
      <c r="H96" s="24">
        <v>4</v>
      </c>
      <c r="I96" s="15" t="s">
        <v>18</v>
      </c>
      <c r="J96" s="46" t="s">
        <v>325</v>
      </c>
      <c r="K96" s="44" t="s">
        <v>19</v>
      </c>
      <c r="L96" s="10" t="s">
        <v>260</v>
      </c>
      <c r="M96" s="10">
        <v>2</v>
      </c>
      <c r="N96" s="17" t="s">
        <v>37</v>
      </c>
    </row>
    <row r="97" spans="1:14" s="17" customFormat="1" ht="52.8" x14ac:dyDescent="0.25">
      <c r="A97" s="22"/>
      <c r="B97" s="45" t="s">
        <v>333</v>
      </c>
      <c r="C97" s="11" t="s">
        <v>19</v>
      </c>
      <c r="D97" s="10" t="s">
        <v>19</v>
      </c>
      <c r="E97" s="10">
        <v>3</v>
      </c>
      <c r="F97" s="11" t="s">
        <v>17</v>
      </c>
      <c r="G97" s="10" t="s">
        <v>259</v>
      </c>
      <c r="H97" s="24">
        <v>4</v>
      </c>
      <c r="I97" s="15" t="s">
        <v>18</v>
      </c>
      <c r="J97" s="46" t="s">
        <v>326</v>
      </c>
      <c r="K97" s="44" t="s">
        <v>19</v>
      </c>
      <c r="L97" s="10" t="s">
        <v>260</v>
      </c>
      <c r="M97" s="10">
        <v>2</v>
      </c>
      <c r="N97" s="17" t="s">
        <v>37</v>
      </c>
    </row>
    <row r="98" spans="1:14" s="17" customFormat="1" ht="66" x14ac:dyDescent="0.25">
      <c r="A98" s="22"/>
      <c r="B98" s="47" t="s">
        <v>348</v>
      </c>
      <c r="C98" s="11" t="s">
        <v>19</v>
      </c>
      <c r="D98" s="10" t="s">
        <v>327</v>
      </c>
      <c r="E98" s="10"/>
      <c r="F98" s="11" t="s">
        <v>19</v>
      </c>
      <c r="G98" s="10" t="s">
        <v>270</v>
      </c>
      <c r="H98" s="24"/>
      <c r="I98" s="15" t="s">
        <v>19</v>
      </c>
      <c r="J98" s="10" t="s">
        <v>271</v>
      </c>
      <c r="K98" s="44" t="s">
        <v>18</v>
      </c>
      <c r="L98" s="10" t="s">
        <v>272</v>
      </c>
      <c r="M98" s="10">
        <v>2</v>
      </c>
      <c r="N98" s="17" t="s">
        <v>80</v>
      </c>
    </row>
    <row r="99" spans="1:14" s="17" customFormat="1" ht="66" x14ac:dyDescent="0.25">
      <c r="A99" s="22"/>
      <c r="B99" s="47" t="s">
        <v>349</v>
      </c>
      <c r="C99" s="11" t="s">
        <v>19</v>
      </c>
      <c r="D99" s="10" t="s">
        <v>327</v>
      </c>
      <c r="E99" s="10"/>
      <c r="F99" s="11" t="s">
        <v>19</v>
      </c>
      <c r="G99" s="10" t="s">
        <v>270</v>
      </c>
      <c r="H99" s="24"/>
      <c r="I99" s="15" t="s">
        <v>19</v>
      </c>
      <c r="J99" s="10" t="s">
        <v>271</v>
      </c>
      <c r="K99" s="44" t="s">
        <v>18</v>
      </c>
      <c r="L99" s="10" t="s">
        <v>272</v>
      </c>
      <c r="M99" s="10">
        <v>2</v>
      </c>
      <c r="N99" s="17" t="s">
        <v>80</v>
      </c>
    </row>
    <row r="100" spans="1:14" s="17" customFormat="1" ht="39.6" x14ac:dyDescent="0.25">
      <c r="A100" s="22"/>
      <c r="B100" s="47" t="s">
        <v>350</v>
      </c>
      <c r="C100" s="11" t="s">
        <v>19</v>
      </c>
      <c r="D100" s="10" t="s">
        <v>327</v>
      </c>
      <c r="E100" s="10"/>
      <c r="F100" s="11" t="s">
        <v>19</v>
      </c>
      <c r="G100" s="10" t="s">
        <v>270</v>
      </c>
      <c r="H100" s="24"/>
      <c r="I100" s="15" t="s">
        <v>19</v>
      </c>
      <c r="J100" s="10" t="s">
        <v>271</v>
      </c>
      <c r="K100" s="44" t="s">
        <v>19</v>
      </c>
      <c r="L100" s="10" t="s">
        <v>153</v>
      </c>
      <c r="M100" s="10"/>
      <c r="N100" s="17" t="s">
        <v>80</v>
      </c>
    </row>
    <row r="101" spans="1:14" s="17" customFormat="1" ht="39.6" x14ac:dyDescent="0.25">
      <c r="A101" s="22"/>
      <c r="B101" s="47" t="s">
        <v>351</v>
      </c>
      <c r="C101" s="11" t="s">
        <v>19</v>
      </c>
      <c r="D101" s="10" t="s">
        <v>327</v>
      </c>
      <c r="E101" s="10"/>
      <c r="F101" s="11" t="s">
        <v>19</v>
      </c>
      <c r="G101" s="10" t="s">
        <v>270</v>
      </c>
      <c r="H101" s="24"/>
      <c r="I101" s="15" t="s">
        <v>19</v>
      </c>
      <c r="J101" s="10" t="s">
        <v>271</v>
      </c>
      <c r="K101" s="44" t="s">
        <v>19</v>
      </c>
      <c r="L101" s="10" t="s">
        <v>153</v>
      </c>
      <c r="M101" s="10">
        <v>2</v>
      </c>
      <c r="N101" s="17" t="s">
        <v>80</v>
      </c>
    </row>
    <row r="102" spans="1:14" s="17" customFormat="1" ht="66" x14ac:dyDescent="0.25">
      <c r="A102" s="22"/>
      <c r="B102" s="47" t="s">
        <v>309</v>
      </c>
      <c r="C102" s="11" t="s">
        <v>19</v>
      </c>
      <c r="D102" s="10" t="s">
        <v>328</v>
      </c>
      <c r="E102" s="10"/>
      <c r="F102" s="11" t="s">
        <v>19</v>
      </c>
      <c r="G102" s="10" t="s">
        <v>273</v>
      </c>
      <c r="H102" s="24"/>
      <c r="I102" s="15" t="s">
        <v>19</v>
      </c>
      <c r="J102" s="10" t="s">
        <v>274</v>
      </c>
      <c r="K102" s="44" t="s">
        <v>18</v>
      </c>
      <c r="L102" s="10" t="s">
        <v>166</v>
      </c>
      <c r="M102" s="10">
        <v>2</v>
      </c>
      <c r="N102" s="17" t="s">
        <v>80</v>
      </c>
    </row>
    <row r="103" spans="1:14" s="17" customFormat="1" ht="66" x14ac:dyDescent="0.25">
      <c r="A103" s="22"/>
      <c r="B103" s="47" t="s">
        <v>310</v>
      </c>
      <c r="C103" s="11" t="s">
        <v>19</v>
      </c>
      <c r="D103" s="10" t="s">
        <v>328</v>
      </c>
      <c r="E103" s="10"/>
      <c r="F103" s="11" t="s">
        <v>19</v>
      </c>
      <c r="G103" s="10" t="s">
        <v>273</v>
      </c>
      <c r="H103" s="24"/>
      <c r="I103" s="15" t="s">
        <v>19</v>
      </c>
      <c r="J103" s="10" t="s">
        <v>274</v>
      </c>
      <c r="K103" s="44" t="s">
        <v>18</v>
      </c>
      <c r="L103" s="10" t="s">
        <v>166</v>
      </c>
      <c r="M103" s="10">
        <v>2</v>
      </c>
      <c r="N103" s="17" t="s">
        <v>80</v>
      </c>
    </row>
    <row r="104" spans="1:14" s="17" customFormat="1" ht="39.6" x14ac:dyDescent="0.25">
      <c r="A104" s="22"/>
      <c r="B104" s="47" t="s">
        <v>311</v>
      </c>
      <c r="C104" s="11" t="s">
        <v>19</v>
      </c>
      <c r="D104" s="10" t="s">
        <v>328</v>
      </c>
      <c r="E104" s="10"/>
      <c r="F104" s="11" t="s">
        <v>19</v>
      </c>
      <c r="G104" s="10" t="s">
        <v>273</v>
      </c>
      <c r="H104" s="24"/>
      <c r="I104" s="15" t="s">
        <v>19</v>
      </c>
      <c r="J104" s="10" t="s">
        <v>274</v>
      </c>
      <c r="K104" s="44" t="s">
        <v>19</v>
      </c>
      <c r="L104" s="10" t="s">
        <v>153</v>
      </c>
      <c r="M104" s="10"/>
      <c r="N104" s="17" t="s">
        <v>80</v>
      </c>
    </row>
    <row r="105" spans="1:14" s="17" customFormat="1" ht="39.6" x14ac:dyDescent="0.25">
      <c r="A105" s="22"/>
      <c r="B105" s="47" t="s">
        <v>312</v>
      </c>
      <c r="C105" s="11" t="s">
        <v>19</v>
      </c>
      <c r="D105" s="10" t="s">
        <v>328</v>
      </c>
      <c r="E105" s="10"/>
      <c r="F105" s="11" t="s">
        <v>19</v>
      </c>
      <c r="G105" s="10" t="s">
        <v>273</v>
      </c>
      <c r="H105" s="24"/>
      <c r="I105" s="15" t="s">
        <v>19</v>
      </c>
      <c r="J105" s="10" t="s">
        <v>274</v>
      </c>
      <c r="K105" s="44" t="s">
        <v>19</v>
      </c>
      <c r="L105" s="10" t="s">
        <v>153</v>
      </c>
      <c r="M105" s="10">
        <v>2</v>
      </c>
      <c r="N105" s="17" t="s">
        <v>80</v>
      </c>
    </row>
  </sheetData>
  <mergeCells count="1">
    <mergeCell ref="A1:H1"/>
  </mergeCells>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2E26222686AB4095398F5BFBA2818D" ma:contentTypeVersion="14" ma:contentTypeDescription="Create a new document." ma:contentTypeScope="" ma:versionID="bc9238dabffe99c76f87c3b449c9ee62">
  <xsd:schema xmlns:xsd="http://www.w3.org/2001/XMLSchema" xmlns:xs="http://www.w3.org/2001/XMLSchema" xmlns:p="http://schemas.microsoft.com/office/2006/metadata/properties" xmlns:ns2="4be9c2da-19c4-4b15-94b9-d512172d7d6e" xmlns:ns3="31df74fa-a77e-48f9-b636-40e59bd3c3f6" targetNamespace="http://schemas.microsoft.com/office/2006/metadata/properties" ma:root="true" ma:fieldsID="ddadd8a195c29740ef068cdb1fa9e90b" ns2:_="" ns3:_="">
    <xsd:import namespace="4be9c2da-19c4-4b15-94b9-d512172d7d6e"/>
    <xsd:import namespace="31df74fa-a77e-48f9-b636-40e59bd3c3f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e9c2da-19c4-4b15-94b9-d512172d7d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6454cc-f75f-477a-8147-f2c87b466280"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df74fa-a77e-48f9-b636-40e59bd3c3f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b1fd1c8-b243-4f18-a666-e165893a97a0}" ma:internalName="TaxCatchAll" ma:showField="CatchAllData" ma:web="31df74fa-a77e-48f9-b636-40e59bd3c3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be9c2da-19c4-4b15-94b9-d512172d7d6e">
      <Terms xmlns="http://schemas.microsoft.com/office/infopath/2007/PartnerControls"/>
    </lcf76f155ced4ddcb4097134ff3c332f>
    <TaxCatchAll xmlns="31df74fa-a77e-48f9-b636-40e59bd3c3f6" xsi:nil="true"/>
  </documentManagement>
</p:properties>
</file>

<file path=customXml/itemProps1.xml><?xml version="1.0" encoding="utf-8"?>
<ds:datastoreItem xmlns:ds="http://schemas.openxmlformats.org/officeDocument/2006/customXml" ds:itemID="{5163911F-39C5-4FDB-A7BB-EB7DA4F7DA10}">
  <ds:schemaRefs>
    <ds:schemaRef ds:uri="http://schemas.microsoft.com/sharepoint/v3/contenttype/forms"/>
  </ds:schemaRefs>
</ds:datastoreItem>
</file>

<file path=customXml/itemProps2.xml><?xml version="1.0" encoding="utf-8"?>
<ds:datastoreItem xmlns:ds="http://schemas.openxmlformats.org/officeDocument/2006/customXml" ds:itemID="{C778C7C8-123D-4FE2-A18F-0176EA163F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e9c2da-19c4-4b15-94b9-d512172d7d6e"/>
    <ds:schemaRef ds:uri="31df74fa-a77e-48f9-b636-40e59bd3c3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520A9D-6DAC-4BFA-95FE-98FACA9DA5FB}">
  <ds:schemaRefs>
    <ds:schemaRef ds:uri="http://www.w3.org/XML/1998/namespace"/>
    <ds:schemaRef ds:uri="http://purl.org/dc/dcmityp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31df74fa-a77e-48f9-b636-40e59bd3c3f6"/>
    <ds:schemaRef ds:uri="4be9c2da-19c4-4b15-94b9-d512172d7d6e"/>
    <ds:schemaRef ds:uri="http://purl.org/dc/terms/"/>
  </ds:schemaRefs>
</ds:datastoreItem>
</file>

<file path=docMetadata/LabelInfo.xml><?xml version="1.0" encoding="utf-8"?>
<clbl:labelList xmlns:clbl="http://schemas.microsoft.com/office/2020/mipLabelMetadata">
  <clbl:label id="{3cd5dbbd-3166-4512-af6b-d4d038ae1d74}" enabled="0" method="" siteId="{3cd5dbbd-3166-4512-af6b-d4d038ae1d7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60</vt:i4>
      </vt:variant>
    </vt:vector>
  </HeadingPairs>
  <TitlesOfParts>
    <vt:vector size="63" baseType="lpstr">
      <vt:lpstr>CalcField-Actual $</vt:lpstr>
      <vt:lpstr>_Options</vt:lpstr>
      <vt:lpstr>Lookups</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_options30</vt:lpstr>
      <vt:lpstr>_options31</vt:lpstr>
      <vt:lpstr>_options32</vt:lpstr>
      <vt:lpstr>_options33</vt:lpstr>
      <vt:lpstr>_options34</vt:lpstr>
      <vt:lpstr>_options35</vt:lpstr>
      <vt:lpstr>_options36</vt:lpstr>
      <vt:lpstr>_options37</vt:lpstr>
      <vt:lpstr>_options38</vt:lpstr>
      <vt:lpstr>_options39</vt:lpstr>
      <vt:lpstr>_options4</vt:lpstr>
      <vt:lpstr>_options40</vt:lpstr>
      <vt:lpstr>_options41</vt:lpstr>
      <vt:lpstr>_options5</vt:lpstr>
      <vt:lpstr>_options6</vt:lpstr>
      <vt:lpstr>_options7</vt:lpstr>
      <vt:lpstr>_options8</vt:lpstr>
      <vt:lpstr>_options9</vt:lpstr>
      <vt:lpstr>Appt_Status</vt:lpstr>
      <vt:lpstr>Charge_Name</vt:lpstr>
      <vt:lpstr>Church_ID</vt:lpstr>
      <vt:lpstr>Church_Phone</vt:lpstr>
      <vt:lpstr>District</vt:lpstr>
      <vt:lpstr>email</vt:lpstr>
      <vt:lpstr>Full_Elder__FE</vt:lpstr>
      <vt:lpstr>Health_Plan</vt:lpstr>
      <vt:lpstr>Pastor_Email</vt:lpstr>
      <vt:lpstr>Pastor_Name</vt:lpstr>
      <vt:lpstr>Pastor_Phone</vt:lpstr>
      <vt:lpstr>Pastors_Full_Name</vt:lpstr>
      <vt:lpstr>Pastors_Phone</vt:lpstr>
      <vt:lpstr>Phone</vt:lpstr>
      <vt:lpstr>Position</vt:lpstr>
      <vt:lpstr>'CalcField-Actual $'!Print_Area</vt:lpstr>
      <vt:lpstr>Submitted_By</vt:lpstr>
      <vt:lpstr>Submitter_Email</vt:lpstr>
      <vt:lpstr>Submitter_Phone</vt:lpstr>
    </vt:vector>
  </TitlesOfParts>
  <Company>Kansas West Conference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Schoeller</dc:creator>
  <cp:lastModifiedBy>John Gauthier</cp:lastModifiedBy>
  <cp:lastPrinted>2025-07-23T15:05:08Z</cp:lastPrinted>
  <dcterms:created xsi:type="dcterms:W3CDTF">2005-08-23T21:08:52Z</dcterms:created>
  <dcterms:modified xsi:type="dcterms:W3CDTF">2025-08-13T21:05:33Z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0x0101006E2E26222686AB4095398F5BFBA2818D</vt:lpwstr>
  </property>
  <property fmtid="{D5CDD505-2E9C-101B-9397-08002B2CF9AE}" pid="3" name="MediaServiceImageTags">
    <vt:lpwstr/>
  </property>
</Properties>
</file>