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bwcumc.sharepoint.com/sites/tech/Shared Documents/CHURCH CONFERENCE/BWC/2025-2026/Compensation/"/>
    </mc:Choice>
  </mc:AlternateContent>
  <xr:revisionPtr revIDLastSave="3" documentId="8_{4153A2DF-B5F4-406A-86E1-3B73DCFD01F0}" xr6:coauthVersionLast="47" xr6:coauthVersionMax="47" xr10:uidLastSave="{8B52A6D7-C8F4-4774-AD0B-362EA5086990}"/>
  <workbookProtection workbookAlgorithmName="SHA-512" workbookHashValue="RvS5cq7bcsjamaA8kGnBn2vZp4Uq7NBfoPk1Hb4BvDvuJfX7pr42AFeJFg6zFiKwD4h+w/j68HzqZulDwDYIOA==" workbookSaltValue="FEFN8+itmnlIFOy4FetRQQ==" workbookSpinCount="100000" lockStructure="1"/>
  <bookViews>
    <workbookView xWindow="28680" yWindow="-120" windowWidth="29040" windowHeight="15720" tabRatio="730" xr2:uid="{00000000-000D-0000-FFFF-FFFF00000000}"/>
  </bookViews>
  <sheets>
    <sheet name="CalcField-Actual $" sheetId="5" r:id="rId1"/>
    <sheet name="_Options" sheetId="6" state="hidden" r:id="rId2"/>
    <sheet name="_SSC" sheetId="7" state="veryHidden" r:id="rId3"/>
  </sheets>
  <definedNames>
    <definedName name="_Ctrl_1" hidden="1">'CalcField-Actual $'!$C$8</definedName>
    <definedName name="_Ctrl_10" hidden="1">'CalcField-Actual $'!$F$11</definedName>
    <definedName name="_Ctrl_11" hidden="1">'CalcField-Actual $'!$F$9</definedName>
    <definedName name="_Ctrl_12" hidden="1">'CalcField-Actual $'!$C$93</definedName>
    <definedName name="_Ctrl_2" hidden="1">'CalcField-Actual $'!$C$12</definedName>
    <definedName name="_Ctrl_3" hidden="1">'CalcField-Actual $'!$G$44</definedName>
    <definedName name="_Ctrl_4" hidden="1">'CalcField-Actual $'!$C$11</definedName>
    <definedName name="_Ctrl_5" hidden="1">'CalcField-Actual $'!$F$12</definedName>
    <definedName name="_Ctrl_6" hidden="1">'CalcField-Actual $'!$C$17</definedName>
    <definedName name="_Ctrl_7" hidden="1">'CalcField-Actual $'!$C$16</definedName>
    <definedName name="_Ctrl_8" hidden="1">'CalcField-Actual $'!$F$16</definedName>
    <definedName name="_Ctrl_9" hidden="1">'CalcField-Actual $'!$F$17</definedName>
    <definedName name="_inputcolorcell" hidden="1">'CalcField-Actual $'!$C$8</definedName>
    <definedName name="_options1">_Options!$A$1:$A$2</definedName>
    <definedName name="_options10">_Options!$J$1:$J$5</definedName>
    <definedName name="_options11">_Options!$K$1:$K$5</definedName>
    <definedName name="_options12">_Options!$L$1:$L$9</definedName>
    <definedName name="_options13">_Options!$M$1:$M$15</definedName>
    <definedName name="_options14">_Options!$N$1:$N$2</definedName>
    <definedName name="_options15">_Options!$O$1:$O$11</definedName>
    <definedName name="_options16">_Options!$P$1:$P$20</definedName>
    <definedName name="_options17">_Options!$Q$1:$Q$25</definedName>
    <definedName name="_options18">_Options!$R$1:$R$25</definedName>
    <definedName name="_options19">_Options!$S$1:$S$26</definedName>
    <definedName name="_options2">_Options!$B$1:$B$3</definedName>
    <definedName name="_options20">_Options!$T$1:$T$3</definedName>
    <definedName name="_options21">_Options!$U$1:$U$3</definedName>
    <definedName name="_options22">_Options!$V$1:$V$3</definedName>
    <definedName name="_options23">_Options!$W$1:$W$3</definedName>
    <definedName name="_options24">_Options!$X$1:$X$9</definedName>
    <definedName name="_options25">_Options!$Y$1:$Y$9</definedName>
    <definedName name="_options26">_Options!$Z$1:$Z$9</definedName>
    <definedName name="_options27">_Options!$AA$1:$AA$9</definedName>
    <definedName name="_options28">_Options!$AB$1:$AB$9</definedName>
    <definedName name="_options29">_Options!$AC$1:$AC$9</definedName>
    <definedName name="_options3">_Options!$C$1:$C$3</definedName>
    <definedName name="_options30">_Options!$AD$1:$AD$9</definedName>
    <definedName name="_options31">_Options!$AE$1:$AE$9</definedName>
    <definedName name="_options32">_Options!$AF$1:$AF$9</definedName>
    <definedName name="_options33">_Options!$AG$1:$AG$9</definedName>
    <definedName name="_options34">_Options!$AH$1:$AH$9</definedName>
    <definedName name="_options35">_Options!$AI$1:$AI$2</definedName>
    <definedName name="_options36">_Options!$AJ$1:$AJ$2</definedName>
    <definedName name="_options37">_Options!$AK$1:$AK$2</definedName>
    <definedName name="_options38">_Options!$AL$1:$AL$2</definedName>
    <definedName name="_options39">_Options!$AM$1:$AM$2</definedName>
    <definedName name="_options4">_Options!$D$1:$D$9</definedName>
    <definedName name="_options40">_Options!$AN$1:$AN$2</definedName>
    <definedName name="_options41">_Options!$AO$1:$AO$2</definedName>
    <definedName name="_options5">_Options!$E$1:$E$5</definedName>
    <definedName name="_options6">_Options!$F$1:$F$5</definedName>
    <definedName name="_options7">_Options!$G$1:$G$5</definedName>
    <definedName name="_options8">_Options!$H$1:$H$3</definedName>
    <definedName name="_options9">_Options!$I$1:$I$3</definedName>
    <definedName name="Charge_Name">'CalcField-Actual $'!$C$11</definedName>
    <definedName name="Church_ID">'CalcField-Actual $'!$F$12</definedName>
    <definedName name="Church_Name">'CalcField-Actual $'!$F$11</definedName>
    <definedName name="Church_Phone">'CalcField-Actual $'!$F$9</definedName>
    <definedName name="District">'CalcField-Actual $'!$C$12</definedName>
    <definedName name="email">'CalcField-Actual $'!$F$17</definedName>
    <definedName name="n?1_1_1\rr?0" hidden="1">'CalcField-Actual $'!$B$2</definedName>
    <definedName name="n?1_110_7\dir?\rq?yes\rq?yes" hidden="1">'CalcField-Actual $'!$G$108</definedName>
    <definedName name="n?1_114_7\dir?\rq?yes\rq?yes" hidden="1">'CalcField-Actual $'!$G$112</definedName>
    <definedName name="n?1_118_7\dir?\rq?yes\rq?yes" hidden="1">'CalcField-Actual $'!$G$116</definedName>
    <definedName name="n?1_12_3\dir?\rq?yes\rq?yes" hidden="1">'CalcField-Actual $'!$C$12</definedName>
    <definedName name="n?1_12_6\rq?yes\rr?0" hidden="1">'CalcField-Actual $'!$F$12</definedName>
    <definedName name="n?1_122_7\dir?\rq?yes\rq?yes" hidden="1">'CalcField-Actual $'!$G$121</definedName>
    <definedName name="n?1_143_7\rq?yes\rr?0" hidden="1">'CalcField-Actual $'!$G$121</definedName>
    <definedName name="n?1_16_3\rq?yes\rr?0" hidden="1">'CalcField-Actual $'!$C$16</definedName>
    <definedName name="n?1_16_6\rq?yes\rr?0" hidden="1">'CalcField-Actual $'!$F$16</definedName>
    <definedName name="n?1_17_3\rq?yes\rr?0" hidden="1">'CalcField-Actual $'!$C$17</definedName>
    <definedName name="n?1_219_7\rr?0" hidden="1">'CalcField-Actual $'!#REF!</definedName>
    <definedName name="n?1_27_13\rr?0" hidden="1">'CalcField-Actual $'!#REF!</definedName>
    <definedName name="n?1_53_7\dir?\rq?yes\rq?yes" hidden="1">'CalcField-Actual $'!$G$52</definedName>
    <definedName name="n?1_7_6\rr?0" hidden="1">'CalcField-Actual $'!$F$8</definedName>
    <definedName name="n?1_8_3\rq?yes\rr?0" hidden="1">'CalcField-Actual $'!$C$8</definedName>
    <definedName name="n?1_8_6\rr?0" hidden="1">'CalcField-Actual $'!$F$9</definedName>
    <definedName name="n?1_87_4\dir?\rq?yes\rq?yes" hidden="1">'CalcField-Actual $'!$D$86</definedName>
    <definedName name="n?1_88_10\rr?0" hidden="1">'CalcField-Actual $'!#REF!</definedName>
    <definedName name="n?1_89_4\dir?\rq?yes\rq?yes" hidden="1">'CalcField-Actual $'!$D$87</definedName>
    <definedName name="n?1_9_3\rr?0" hidden="1">'CalcField-Actual $'!$C$9</definedName>
    <definedName name="n?1_90_4\dir?\rq?yes\rq?yes" hidden="1">'CalcField-Actual $'!$D$88</definedName>
    <definedName name="Pastor_Email">'CalcField-Actual $'!$C$9</definedName>
    <definedName name="Pastor_Name">'CalcField-Actual $'!$C$8</definedName>
    <definedName name="Pastor_Phone">'CalcField-Actual $'!$F$8</definedName>
    <definedName name="Pastors_Full_Name">'CalcField-Actual $'!$C$8</definedName>
    <definedName name="Pastors_Phone">'CalcField-Actual $'!$F$8</definedName>
    <definedName name="Phone">'CalcField-Actual $'!$C$17</definedName>
    <definedName name="Position">'CalcField-Actual $'!$F$16</definedName>
    <definedName name="_xlnm.Print_Area" localSheetId="0">'CalcField-Actual $'!$A$1:$H$166</definedName>
    <definedName name="Submitted_By">'CalcField-Actual $'!$C$16</definedName>
    <definedName name="Submitter_Email">'CalcField-Actual $'!$F$17</definedName>
    <definedName name="Submitter_Phone">'CalcField-Actual $'!$C$17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7" i="5" l="1"/>
  <c r="B60" i="5"/>
  <c r="B47" i="5"/>
  <c r="B45" i="5"/>
  <c r="B43" i="5"/>
  <c r="B41" i="5"/>
  <c r="B39" i="5"/>
  <c r="B103" i="5"/>
  <c r="D23" i="5"/>
  <c r="B53" i="5"/>
  <c r="F79" i="5"/>
  <c r="H178" i="5"/>
  <c r="G178" i="5"/>
  <c r="F178" i="5"/>
  <c r="E178" i="5"/>
  <c r="H171" i="5"/>
  <c r="G171" i="5"/>
  <c r="F171" i="5"/>
  <c r="E171" i="5"/>
  <c r="A128" i="5"/>
  <c r="F156" i="5"/>
  <c r="C156" i="5"/>
  <c r="G45" i="5"/>
  <c r="F146" i="5"/>
  <c r="E188" i="5" l="1"/>
  <c r="G48" i="5" l="1"/>
  <c r="E88" i="5" l="1"/>
  <c r="E87" i="5" l="1"/>
  <c r="C95" i="5" s="1"/>
  <c r="C93" i="5" l="1"/>
  <c r="E205" i="5"/>
  <c r="E204" i="5"/>
  <c r="E203" i="5"/>
  <c r="E201" i="5"/>
  <c r="E200" i="5"/>
  <c r="E199" i="5"/>
  <c r="E197" i="5"/>
  <c r="E196" i="5"/>
  <c r="E195" i="5"/>
  <c r="E193" i="5"/>
  <c r="E192" i="5"/>
  <c r="E191" i="5"/>
  <c r="E189" i="5"/>
  <c r="E187" i="5"/>
  <c r="E186" i="5"/>
  <c r="A130" i="5"/>
  <c r="F138" i="5"/>
  <c r="F143" i="5"/>
  <c r="F54" i="5"/>
  <c r="F136" i="5"/>
  <c r="D68" i="5"/>
  <c r="D67" i="5"/>
  <c r="D66" i="5"/>
  <c r="D65" i="5"/>
  <c r="D64" i="5"/>
  <c r="D62" i="5"/>
  <c r="D61" i="5"/>
  <c r="D60" i="5"/>
  <c r="G32" i="5"/>
  <c r="D69" i="5"/>
  <c r="D63" i="5"/>
  <c r="E183" i="5"/>
  <c r="E184" i="5"/>
  <c r="E182" i="5"/>
  <c r="F105" i="5" l="1"/>
  <c r="D70" i="5"/>
  <c r="D95" i="5"/>
  <c r="E95" i="5"/>
  <c r="F93" i="5"/>
  <c r="F122" i="5" s="1"/>
  <c r="D93" i="5"/>
  <c r="F95" i="5"/>
  <c r="E93" i="5"/>
  <c r="F139" i="5" l="1"/>
  <c r="F137" i="5"/>
  <c r="D71" i="5"/>
  <c r="D72" i="5" s="1"/>
  <c r="F102" i="5" s="1"/>
  <c r="F106" i="5" l="1"/>
  <c r="F107" i="5"/>
  <c r="F111" i="5"/>
  <c r="F112" i="5" s="1"/>
  <c r="F142" i="5" s="1"/>
  <c r="F140" i="5"/>
  <c r="F141" i="5" l="1"/>
  <c r="J140" i="5" s="1"/>
  <c r="F108" i="5"/>
  <c r="F14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CJackson</author>
  </authors>
  <commentList>
    <comment ref="D86" authorId="0" shapeId="0" xr:uid="{00000000-0006-0000-0000-000001000000}">
      <text>
        <r>
          <rPr>
            <sz val="8"/>
            <color rgb="FFFF0000"/>
            <rFont val="Tahoma"/>
            <family val="2"/>
          </rPr>
          <t xml:space="preserve">Select Conference Relationship from the drop-down list
</t>
        </r>
      </text>
    </comment>
  </commentList>
</comments>
</file>

<file path=xl/sharedStrings.xml><?xml version="1.0" encoding="utf-8"?>
<sst xmlns="http://schemas.openxmlformats.org/spreadsheetml/2006/main" count="924" uniqueCount="333">
  <si>
    <t>Church</t>
  </si>
  <si>
    <t>Equitable Compensation support</t>
  </si>
  <si>
    <t xml:space="preserve">     - DAC x  2</t>
  </si>
  <si>
    <t>Total</t>
  </si>
  <si>
    <t xml:space="preserve">     - Equitable Compensation Base</t>
  </si>
  <si>
    <t>Denominational Average Compensation (DAC)</t>
  </si>
  <si>
    <t xml:space="preserve">     - Base Compensation (incl Min Housing)</t>
  </si>
  <si>
    <t>Submitted By:</t>
  </si>
  <si>
    <t>Position :</t>
  </si>
  <si>
    <t>Phone</t>
  </si>
  <si>
    <t>Charge Name :</t>
  </si>
  <si>
    <t>CPP</t>
  </si>
  <si>
    <t>UMPIP</t>
  </si>
  <si>
    <t>Provisional Elder (PE)</t>
  </si>
  <si>
    <t>Associate Member (AM)</t>
  </si>
  <si>
    <t>Full Elder (FE)</t>
  </si>
  <si>
    <t>HealthFlex</t>
  </si>
  <si>
    <t>HealthFlex Note</t>
  </si>
  <si>
    <t>Required</t>
  </si>
  <si>
    <t>Optional</t>
  </si>
  <si>
    <t>Not Eligible</t>
  </si>
  <si>
    <t>Status</t>
  </si>
  <si>
    <t>HealthFlex
Threshold</t>
  </si>
  <si>
    <t>Appointment Levels</t>
  </si>
  <si>
    <t>Fulltime</t>
  </si>
  <si>
    <t>3/4 Time</t>
  </si>
  <si>
    <t>1/2 Time</t>
  </si>
  <si>
    <t>1/4 Time</t>
  </si>
  <si>
    <t>Pastor's Conference Relationship :</t>
  </si>
  <si>
    <t>FORM SUBMITTER</t>
  </si>
  <si>
    <t>PENSION ELIGIBILITY</t>
  </si>
  <si>
    <t>MEDICAL ELIGIBILITY</t>
  </si>
  <si>
    <t>Total Cash Compensation</t>
  </si>
  <si>
    <t>Annual Rate</t>
  </si>
  <si>
    <t xml:space="preserve">     - Plan Comp x 3%</t>
  </si>
  <si>
    <t>Pastor / Participant</t>
  </si>
  <si>
    <t>CPP Threshold</t>
  </si>
  <si>
    <t>Code</t>
  </si>
  <si>
    <t>A</t>
  </si>
  <si>
    <t>B</t>
  </si>
  <si>
    <t>Percentage</t>
  </si>
  <si>
    <t>Appointment Status / Code:</t>
  </si>
  <si>
    <t>Worksheet 1:NON HOUSING COMPENSATION PAID DIRECTLY TO THE PASTOR FOR THE UPCOMING YEAR</t>
  </si>
  <si>
    <t>PASTOR &amp; CHURCH NFORMATION</t>
  </si>
  <si>
    <t xml:space="preserve">Housing Allowance: </t>
  </si>
  <si>
    <t>There is no need to designate the categories of how the reimbursements are used. Using one figure gives the pastor and congregation some flexibility in how the money is used, especially in years when one category might have higher demands than another. The total is not to be exceeded without additional approval by the Church Council, and if there is money left at the end of the year, it is not to be paid to the pastor.</t>
  </si>
  <si>
    <t>Enter the total amount committed to reimbursable expenses for the year.</t>
  </si>
  <si>
    <t>Cash Salary</t>
  </si>
  <si>
    <t>Self-Employment Tax Payments</t>
  </si>
  <si>
    <t>Other Cash Compensation</t>
  </si>
  <si>
    <t>After tax UMPIP</t>
  </si>
  <si>
    <t>Pre-Tax UMPIP</t>
  </si>
  <si>
    <t>Flexible Spending Account Contribution</t>
  </si>
  <si>
    <t>Health Insurance Premiums</t>
  </si>
  <si>
    <t>Y</t>
  </si>
  <si>
    <t>N</t>
  </si>
  <si>
    <t>Total Plan Compensation</t>
  </si>
  <si>
    <t>TOTAL CRSP</t>
  </si>
  <si>
    <t>SPRC Chair:</t>
  </si>
  <si>
    <t>[SELECT]</t>
  </si>
  <si>
    <t>Worksheet 5: BENEFITS ELIGIBILITY</t>
  </si>
  <si>
    <t>Total Expected Expense Reimbursement</t>
  </si>
  <si>
    <t/>
  </si>
  <si>
    <t>District 1</t>
  </si>
  <si>
    <t>District 2</t>
  </si>
  <si>
    <t>District 3</t>
  </si>
  <si>
    <t>District 4</t>
  </si>
  <si>
    <t>District 5</t>
  </si>
  <si>
    <t>District 6</t>
  </si>
  <si>
    <t>[Select Region from List]</t>
  </si>
  <si>
    <t>Annapolis Region</t>
  </si>
  <si>
    <t>Baltimore Region</t>
  </si>
  <si>
    <t>Washington Region</t>
  </si>
  <si>
    <t>Cumberland-Hagerswtown</t>
  </si>
  <si>
    <t>Cumberland-Hagerstown</t>
  </si>
  <si>
    <t>Church ID # :</t>
  </si>
  <si>
    <t>Church Name :</t>
  </si>
  <si>
    <t>Email :</t>
  </si>
  <si>
    <t>Church Phone :</t>
  </si>
  <si>
    <t>[Select]</t>
  </si>
  <si>
    <r>
      <t xml:space="preserve">Include </t>
    </r>
    <r>
      <rPr>
        <u/>
        <sz val="11"/>
        <rFont val="Arial Narrow"/>
        <family val="2"/>
      </rPr>
      <t>only</t>
    </r>
    <r>
      <rPr>
        <sz val="11"/>
        <rFont val="Arial Narrow"/>
        <family val="2"/>
      </rPr>
      <t xml:space="preserve"> if the church has an approval letter from the Unified Funding Task Force</t>
    </r>
  </si>
  <si>
    <t xml:space="preserve">Other Support: </t>
  </si>
  <si>
    <t>Other Support</t>
  </si>
  <si>
    <t>Other Insurance Premiums</t>
  </si>
  <si>
    <t>Pastor Living in a Parsonage?</t>
  </si>
  <si>
    <t>HealthFlex (Conference Health Insurance) Premiums:</t>
  </si>
  <si>
    <t>Western Region</t>
  </si>
  <si>
    <t>TOTAL - Financial Obligation for Pastor</t>
  </si>
  <si>
    <t xml:space="preserve">     - Recommended Min. Housing Compensation</t>
  </si>
  <si>
    <t>Annapolis Southern Region</t>
  </si>
  <si>
    <t>C</t>
  </si>
  <si>
    <t>HealthFlex - Medical Insurance</t>
  </si>
  <si>
    <t>Example: johndoe@example.com</t>
  </si>
  <si>
    <t>Pastor Name :</t>
  </si>
  <si>
    <t>Pastor Email :</t>
  </si>
  <si>
    <t>Pastor Phone :</t>
  </si>
  <si>
    <t>[Select District from List]</t>
  </si>
  <si>
    <r>
      <t xml:space="preserve">Worksheet 2: OTHER COMPENSATION ITEMS PAID BY THE </t>
    </r>
    <r>
      <rPr>
        <b/>
        <u/>
        <sz val="12"/>
        <color indexed="9"/>
        <rFont val="Arial Narrow"/>
        <family val="2"/>
      </rPr>
      <t>CHURCH</t>
    </r>
    <r>
      <rPr>
        <b/>
        <sz val="12"/>
        <color indexed="9"/>
        <rFont val="Arial Narrow"/>
        <family val="2"/>
      </rPr>
      <t xml:space="preserve"> </t>
    </r>
    <r>
      <rPr>
        <b/>
        <u/>
        <sz val="12"/>
        <color indexed="9"/>
        <rFont val="Arial Narrow"/>
        <family val="2"/>
      </rPr>
      <t>ON BEHALF OF</t>
    </r>
    <r>
      <rPr>
        <b/>
        <sz val="12"/>
        <color indexed="9"/>
        <rFont val="Arial Narrow"/>
        <family val="2"/>
      </rPr>
      <t xml:space="preserve"> THE PASTOR</t>
    </r>
  </si>
  <si>
    <t>Worksheet 3: HOUSING COMPENSATION</t>
  </si>
  <si>
    <r>
      <t xml:space="preserve">Worksheet 4:  </t>
    </r>
    <r>
      <rPr>
        <b/>
        <u/>
        <sz val="12"/>
        <color indexed="9"/>
        <rFont val="Arial Narrow"/>
        <family val="2"/>
      </rPr>
      <t>ACCOUNTABLE</t>
    </r>
    <r>
      <rPr>
        <b/>
        <sz val="12"/>
        <color indexed="9"/>
        <rFont val="Arial Narrow"/>
        <family val="2"/>
      </rPr>
      <t xml:space="preserve"> REIMBURSEMENT AMOUNT FOR UPCOMING YEAR</t>
    </r>
  </si>
  <si>
    <t>Total Expected Accountable Reimbursement:</t>
  </si>
  <si>
    <t>Housing Compensation**</t>
  </si>
  <si>
    <t>Total $</t>
  </si>
  <si>
    <t>Worksheet 1-3 Summary: TOTAL PLAN COMPENSATION</t>
  </si>
  <si>
    <t xml:space="preserve">Enter ONLY if the church contributes towards the pastor’s self-employment tax in ADDITION TO the base salary. </t>
  </si>
  <si>
    <t>REFERENCE DATA (NOT SHOWN TO USER) - HIDE DATA BEFORE PUBLISHING FORM</t>
  </si>
  <si>
    <t>District:</t>
  </si>
  <si>
    <t>35a</t>
  </si>
  <si>
    <t>1%</t>
  </si>
  <si>
    <t>2%</t>
  </si>
  <si>
    <t>3%</t>
  </si>
  <si>
    <t>4%</t>
  </si>
  <si>
    <t>5%</t>
  </si>
  <si>
    <t>6%</t>
  </si>
  <si>
    <t>7%</t>
  </si>
  <si>
    <t>8%</t>
  </si>
  <si>
    <t>9%</t>
  </si>
  <si>
    <t>10%</t>
  </si>
  <si>
    <t>11%</t>
  </si>
  <si>
    <t>12%</t>
  </si>
  <si>
    <t>13%</t>
  </si>
  <si>
    <t>14%</t>
  </si>
  <si>
    <t>15%</t>
  </si>
  <si>
    <t>16%</t>
  </si>
  <si>
    <t>17%</t>
  </si>
  <si>
    <t>18%</t>
  </si>
  <si>
    <t>19%</t>
  </si>
  <si>
    <t>20%</t>
  </si>
  <si>
    <t>21%</t>
  </si>
  <si>
    <t>22%</t>
  </si>
  <si>
    <t>23%</t>
  </si>
  <si>
    <t>24%</t>
  </si>
  <si>
    <t>25%</t>
  </si>
  <si>
    <t>0%</t>
  </si>
  <si>
    <t>Participating? (Y or N)</t>
  </si>
  <si>
    <r>
      <t xml:space="preserve">Other support received from Conference or Region (do </t>
    </r>
    <r>
      <rPr>
        <u/>
        <sz val="11"/>
        <rFont val="Arial Narrow"/>
        <family val="2"/>
      </rPr>
      <t>NOT</t>
    </r>
    <r>
      <rPr>
        <sz val="11"/>
        <rFont val="Arial Narrow"/>
        <family val="2"/>
      </rPr>
      <t xml:space="preserve"> include equitable compensation in this amount)
Do NOT include amounts paid for pension or medical benefits.</t>
    </r>
  </si>
  <si>
    <t>Other Compensation:</t>
  </si>
  <si>
    <r>
      <t xml:space="preserve">Enter only if the church pays </t>
    </r>
    <r>
      <rPr>
        <u/>
        <sz val="11"/>
        <rFont val="Arial Narrow"/>
        <family val="2"/>
      </rPr>
      <t>additional</t>
    </r>
    <r>
      <rPr>
        <sz val="11"/>
        <rFont val="Arial Narrow"/>
        <family val="2"/>
      </rPr>
      <t xml:space="preserve">  compensation, such as bonuses or gifts?</t>
    </r>
  </si>
  <si>
    <t>UMPIP Notes</t>
  </si>
  <si>
    <t>Healthflex Notes</t>
  </si>
  <si>
    <t>CONFERENCE SIGNATURES</t>
  </si>
  <si>
    <t>Compensation
Totals</t>
  </si>
  <si>
    <t>32N</t>
  </si>
  <si>
    <t>Full Elder (FE)-1</t>
  </si>
  <si>
    <t>Full Elder (FE)-2</t>
  </si>
  <si>
    <t>Full Elder (FE)-3</t>
  </si>
  <si>
    <t>Full Elder (FE)-4</t>
  </si>
  <si>
    <t>Provisional Elder (PE)-1</t>
  </si>
  <si>
    <t>Provisional Elder (PE)-2</t>
  </si>
  <si>
    <t>Provisional Elder (PE)-3</t>
  </si>
  <si>
    <t>Provisional Elder (PE)-4</t>
  </si>
  <si>
    <t>N/A</t>
  </si>
  <si>
    <t>Full Deacon (FD)</t>
  </si>
  <si>
    <t>Associate Member (AM)-1</t>
  </si>
  <si>
    <t>Associate Member (AM)-2</t>
  </si>
  <si>
    <t>Associate Member (AM)-3</t>
  </si>
  <si>
    <t>Associate Member (AM)-4</t>
  </si>
  <si>
    <t>Full Deacon (FD)-1</t>
  </si>
  <si>
    <t>Full Deacon (FD)-2</t>
  </si>
  <si>
    <t>Full Deacon (FD)-3</t>
  </si>
  <si>
    <t>Full Deacon (FD)-4</t>
  </si>
  <si>
    <t>May Participate by Signing Sub-Adoption Agreement</t>
  </si>
  <si>
    <t>{"Name":"CalcField-Actual $","IsHide":false,"SheetId":0,"HiddenRow":0,"VisibleRange":"","SheetTheme":{"TabColor":"","BodyColor":"","BodyImage":""}}</t>
  </si>
  <si>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Name":"iexplore.exe"},{"Name":"chrome.exe"}],"ConversionPath":"C:\\Users\\dschoeller\\Documents\\SpreadsheetConverter"},"AdvancedSettingsModels":[],"Dropbox":{"AccessToken":"","AccessSecret":""},"SpreadsheetServer":{"Username":"","Password":"","ServerUrl":""},"ConfigureSubmitDefault":{"Email":"dschoeller@bwcumc.org"}}</t>
  </si>
  <si>
    <t>Date:</t>
  </si>
  <si>
    <t>OPTIONAL
Waiver form must 
be completed</t>
  </si>
  <si>
    <t>Lay Hires can 
participate as a 
lay employee 
if hired fulltime 
or ¾ time.</t>
  </si>
  <si>
    <t>_Ctrl_1</t>
  </si>
  <si>
    <t>{"WidgetClassification":0,"State":1,"IsRequired":true,"IsMultiline":false,"IsHidden":false,"Placeholder":"","InputType":0,"Rows":3,"IsMergeJustify":false,"CellName":"_Ctrl_1","CellAddress":"='CalcField-Actual $'!$C$8","WidgetName":4,"HiddenRow":1,"SheetCodeName":null,"ControlId":null}</t>
  </si>
  <si>
    <t>_Ctrl_2</t>
  </si>
  <si>
    <t>{"WidgetClassification":0,"State":1,"IsRequired":true,"DDLDefaultRequiredText":"Please Select","ListItem":"[Select District from List]\r\nAnnapolis Dist.\r\nBaltimore Metropolitan Dist.\r\nBaltimore Suburban Dist.\r\nCentral MD Dist.\r\nCumberland-Hagerstown Dist.\r\nFrederick Dist.\r\nGreater Washington Dist.\r\nWashington East Dist.","VlookupRange":"","ShowListLabel":true,"ShowDt":true,"CellName":"_Ctrl_2","CellAddress":"='CalcField-Actual $'!$C$12","WidgetName":3,"HiddenRow":2,"SheetCodeName":null,"ControlId":null}</t>
  </si>
  <si>
    <t>{"ButtonStyle":0,"Name":"2015 Clergy Compensation - Single Point Charge","HideSscPoweredlogo":false,"LiveShare":{"Enable":false},"CopyProtect":{"IsEnabled":false,"DomainName":""},"Theme":{"BgColor":"#FFFFFFFF","BgImage":"","InputBorderStyle":2},"Layout":0,"LayoutConfig":{"IsSamePagesHeight":false},"SmartphoneSettings":{"ViewportLock":true,"UseOldViewEngine":false,"EnableZoom":false,"EnableSwipe":false,"HideToolbar":false,"InheritBackgroundColor":false,"CheckboxFlavor":1,"ShowBubble":false},"SmartphoneTheme":0,"InputDetection":1,"Toolbar":{"Position":3,"IsSubmit":true,"IsPrint":true,"IsPrintAll":false,"IsReset":true,"IsUpdate":true},"AspnetConfig":{"BrowseUrl":"http://localhost/ssc","FileExtension":0},"NodejsConfig":{"LocalPort":3000},"ConfigureSubmit":{"IsShowCaptcha":true,"IsUseSscWebServer":true,"ReceiverCode":"dschoeller@bwcumc.org","IsFreeService":false,"IsAdvanceService":true,"IsDemonstrationService":false,"AfterSuccessfulSubmit":"","AfterFailSubmit":"","AfterCancelWizard":"","IsUseOwnWebServer":false,"OwnWebServerURL":"","OwnWebServerTarget":"","SubmitTarget":0},"Flavor":0,"Edition":3,"IgnoreBgInputCell":false}</t>
  </si>
  <si>
    <t>_Ctrl_3</t>
  </si>
  <si>
    <t>IMPORTANT INSTRUCTIONS - PLEASE READ BELOW !!</t>
  </si>
  <si>
    <t>{"WidgetClassification":0,"State":1,"IsRequired":false,"IsMultiline":false,"IsHidden":false,"Placeholder":"","InputType":0,"Rows":3,"IsMergeJustify":false,"CellName":"_Ctrl_3","CellAddress":"='CalcField-Actual $'!$G$45","WidgetName":4,"HiddenRow":3,"SheetCodeName":null,"ControlId":null}</t>
  </si>
  <si>
    <t>_Ctrl_4</t>
  </si>
  <si>
    <t>{"WidgetClassification":0,"State":1,"IsRequired":false,"IsMultiline":false,"IsHidden":false,"Placeholder":"","InputType":0,"Rows":3,"IsMergeJustify":false,"CellName":"_Ctrl_4","CellAddress":"='CalcField-Actual $'!$C$11","WidgetName":4,"HiddenRow":4,"SheetCodeName":null,"ControlId":null}</t>
  </si>
  <si>
    <t>_Ctrl_5</t>
  </si>
  <si>
    <t>{"WidgetClassification":0,"State":1,"IsRequired":true,"IsMultiline":false,"IsHidden":false,"Placeholder":"","InputType":0,"Rows":3,"IsMergeJustify":false,"CellName":"_Ctrl_5","CellAddress":"='CalcField-Actual $'!$F$12","WidgetName":4,"HiddenRow":5,"SheetCodeName":null,"ControlId":null}</t>
  </si>
  <si>
    <t>_Ctrl_6</t>
  </si>
  <si>
    <t>{"WidgetClassification":0,"State":1,"IsRequired":true,"IsMultiline":false,"IsHidden":false,"Placeholder":"","InputType":0,"Rows":3,"IsMergeJustify":false,"CellName":"_Ctrl_6","CellAddress":"='CalcField-Actual $'!$C$17","WidgetName":4,"HiddenRow":6,"SheetCodeName":null,"ControlId":null}</t>
  </si>
  <si>
    <t>_Ctrl_7</t>
  </si>
  <si>
    <t>{"WidgetClassification":0,"State":1,"IsRequired":true,"IsMultiline":false,"IsHidden":false,"Placeholder":"","InputType":0,"Rows":3,"IsMergeJustify":false,"CellName":"_Ctrl_7","CellAddress":"='CalcField-Actual $'!$C$16","WidgetName":4,"HiddenRow":7,"SheetCodeName":null,"ControlId":null}</t>
  </si>
  <si>
    <t>_Ctrl_8</t>
  </si>
  <si>
    <t>{"WidgetClassification":0,"State":1,"IsRequired":false,"IsMultiline":false,"IsHidden":false,"Placeholder":"","InputType":0,"Rows":3,"IsMergeJustify":false,"CellName":"_Ctrl_8","CellAddress":"='CalcField-Actual $'!$F$16","WidgetName":4,"HiddenRow":8,"SheetCodeName":null,"ControlId":null}</t>
  </si>
  <si>
    <t>_Ctrl_9</t>
  </si>
  <si>
    <t>{"WidgetClassification":0,"State":1,"IsRequired":true,"IsMultiline":false,"IsHidden":false,"Placeholder":"","InputType":0,"Rows":3,"IsMergeJustify":false,"CellName":"_Ctrl_9","CellAddress":"='CalcField-Actual $'!$F$17","WidgetName":4,"HiddenRow":9,"SheetCodeName":null,"ControlId":null}</t>
  </si>
  <si>
    <t>_Ctrl_10</t>
  </si>
  <si>
    <t>{"WidgetClassification":0,"State":1,"IsRequired":true,"IsMultiline":false,"IsHidden":false,"Placeholder":"","InputType":0,"Rows":3,"IsMergeJustify":false,"CellName":"_Ctrl_10","CellAddress":"='CalcField-Actual $'!$F$11","WidgetName":4,"HiddenRow":10,"SheetCodeName":null,"ControlId":null}</t>
  </si>
  <si>
    <t>_Ctrl_11</t>
  </si>
  <si>
    <t>{"WidgetClassification":0,"State":1,"IsRequired":true,"IsMultiline":false,"IsHidden":false,"Placeholder":"","InputType":0,"Rows":3,"IsMergeJustify":false,"CellName":"_Ctrl_11","CellAddress":"='CalcField-Actual $'!$F$9","WidgetName":4,"HiddenRow":11,"SheetCodeName":null,"ControlId":null}</t>
  </si>
  <si>
    <t>_Ctrl_12</t>
  </si>
  <si>
    <t>{"WidgetClassification":3,"State":1,"IsHidden":false,"CellName":"_Ctrl_12","CellAddress":"='CalcField-Actual $'!$C$95","WidgetName":20,"HiddenRow":12,"SheetCodeName":null,"ControlId":null}</t>
  </si>
  <si>
    <t>Compensation 
Categories</t>
  </si>
  <si>
    <t>Will pastor be living in a church parsonage (Y or N) - Click in cell to make selection</t>
  </si>
  <si>
    <t>D</t>
  </si>
  <si>
    <t>E</t>
  </si>
  <si>
    <t>F</t>
  </si>
  <si>
    <t>Opt1-Clergy</t>
  </si>
  <si>
    <t>Opt1-Clergy + 1</t>
  </si>
  <si>
    <t>Opt1-Clergy &amp; Family</t>
  </si>
  <si>
    <t>Opt2-Clergy</t>
  </si>
  <si>
    <t>Opt2-Clergy &amp; Family</t>
  </si>
  <si>
    <t>Opt3-Clergy</t>
  </si>
  <si>
    <t>Opt3-Clergy + 1</t>
  </si>
  <si>
    <t>Opt3-Clergy &amp; Family</t>
  </si>
  <si>
    <t>Opt4-Clergy</t>
  </si>
  <si>
    <t>Opt4-Clergy + 1</t>
  </si>
  <si>
    <t>Opt4-Clergy &amp; Family</t>
  </si>
  <si>
    <t>Opt5-Clergy</t>
  </si>
  <si>
    <t>Opt5-Clergy + 1</t>
  </si>
  <si>
    <t>Opt5-Clergy &amp; Family</t>
  </si>
  <si>
    <t>Opt6-Clergy</t>
  </si>
  <si>
    <t>Opt6-Clergy + 1</t>
  </si>
  <si>
    <t>Opt6-Clergy &amp; Family</t>
  </si>
  <si>
    <t>TOTAL PENSION:</t>
  </si>
  <si>
    <t>UMLifeOptions
3% of Plan Comp.</t>
  </si>
  <si>
    <t>TOTAL CPP / UMLifeOptions</t>
  </si>
  <si>
    <t>Provisional Deacon (PD)-1</t>
  </si>
  <si>
    <t>Provisional Deacon (PD)-2</t>
  </si>
  <si>
    <t>Provisional Deacon (PD)-3</t>
  </si>
  <si>
    <t>Provisional Deacon (PD)-4</t>
  </si>
  <si>
    <t>Retired Clergy not 
Eligible for CPP/UMLifeOptions</t>
  </si>
  <si>
    <t>Retired Clergy not Eligible for UMPIP</t>
  </si>
  <si>
    <t>Lay Hires not Eligible for UMPIP</t>
  </si>
  <si>
    <t>Lay Hires not
Eligible for CPP/UMLifeOptions</t>
  </si>
  <si>
    <t>Retired Clergy can 
participate as a 
lay employee 
if hired fulltime 
or ¾ time.</t>
  </si>
  <si>
    <t>Less than 100%
NOT Eligible 
for CPP/UMLifeOptions</t>
  </si>
  <si>
    <t>CPP / UMLifeOptions Note</t>
  </si>
  <si>
    <r>
      <t xml:space="preserve">Member of Other </t>
    </r>
    <r>
      <rPr>
        <b/>
        <sz val="10"/>
        <rFont val="Arial"/>
        <family val="2"/>
      </rPr>
      <t>Non-Methodist</t>
    </r>
    <r>
      <rPr>
        <sz val="10"/>
        <rFont val="Arial"/>
        <family val="2"/>
      </rPr>
      <t xml:space="preserve"> Denomination (OD)</t>
    </r>
  </si>
  <si>
    <t>Provisional Deacon (PD)</t>
  </si>
  <si>
    <t>Member of Other Non-Methodist Denomination (OD)-1</t>
  </si>
  <si>
    <t>Member of Other Non-Methodist Denomination (OD)-2</t>
  </si>
  <si>
    <t>Member of Other Non-Methodist Denomination (OD)-3</t>
  </si>
  <si>
    <t>Member of Other Non-Methodist Denomination (OD)-4</t>
  </si>
  <si>
    <t>Less than 
3/4 time 
not eligible</t>
  </si>
  <si>
    <t>Opt2-Clergy + 1</t>
  </si>
  <si>
    <t xml:space="preserve">TOTAL - Non-Housing Compensation  (Lines 1-5) </t>
  </si>
  <si>
    <t>**Opt2-Clergy &amp; Child/Children **enrolled prior to 2017</t>
  </si>
  <si>
    <r>
      <t>Housing Allowance (</t>
    </r>
    <r>
      <rPr>
        <i/>
        <sz val="11"/>
        <rFont val="Arial Narrow"/>
        <family val="2"/>
      </rPr>
      <t>no amount will display for parsonage</t>
    </r>
    <r>
      <rPr>
        <sz val="12"/>
        <rFont val="Arial Narrow"/>
        <family val="2"/>
      </rPr>
      <t>)</t>
    </r>
  </si>
  <si>
    <t>*CPP/UMLO - Comprehensive Protection Plan / UMLifeOptions</t>
  </si>
  <si>
    <t>*HealthFlex Premium paid to Annual Conference (Church Portion)</t>
  </si>
  <si>
    <t>After church conference, the District Administrator will use this report to update pastor compensation records.  Please be sure you have checked the amounts shown.</t>
  </si>
  <si>
    <t>Enter the amount the pastor will receive as housing allowance for the upcoming year.  Leave this blank if a parsonage is provided.</t>
  </si>
  <si>
    <t xml:space="preserve">     ** If you indicated  the church provides a parsonage, this number is 25% of the total of the Total Cash 
        Compensation and is used for pension calculation.  Otherwise, it is the actual Housing Allowance paid 
        to the pastor.</t>
  </si>
  <si>
    <t>* Amounts will only display if "Participating?"  = "Y" (see Worksheet 6 - above)</t>
  </si>
  <si>
    <t>Worksheet 6: BENEFIT RATES AND PARTICIPATION (Answer ALL questions on Worksheet 5 before proceeding)</t>
  </si>
  <si>
    <t>Cash Salary:</t>
  </si>
  <si>
    <t>Self-Employment Tax Payments:</t>
  </si>
  <si>
    <r>
      <t xml:space="preserve">**Please bring </t>
    </r>
    <r>
      <rPr>
        <b/>
        <u/>
        <sz val="12"/>
        <color rgb="FFFF0000"/>
        <rFont val="Arial Narrow"/>
        <family val="2"/>
      </rPr>
      <t>all</t>
    </r>
    <r>
      <rPr>
        <b/>
        <sz val="12"/>
        <color rgb="FFFF0000"/>
        <rFont val="Arial Narrow"/>
        <family val="2"/>
      </rPr>
      <t xml:space="preserve"> pages of this report to your Church Conference.**</t>
    </r>
  </si>
  <si>
    <t>Pre-Tax UMPIP - Optional:</t>
  </si>
  <si>
    <t>Flexible Spending Account Contribution - Optional:</t>
  </si>
  <si>
    <t>Equitable Compensation Support:</t>
  </si>
  <si>
    <t>Other Insurance Premiums (Medical, Disability etc…):</t>
  </si>
  <si>
    <r>
      <t xml:space="preserve">The numbers in the following chart summarize what you have entered in previous sections of this report. 
</t>
    </r>
    <r>
      <rPr>
        <b/>
        <sz val="12"/>
        <rFont val="Arial Narrow"/>
        <family val="2"/>
      </rPr>
      <t>Total Plan Compensation</t>
    </r>
    <r>
      <rPr>
        <sz val="12"/>
        <rFont val="Arial Narrow"/>
        <family val="2"/>
      </rPr>
      <t xml:space="preserve"> is used for the purpose of calculating pension and self-employment tax.</t>
    </r>
  </si>
  <si>
    <t>CPP - Comprehensive Protection Plan / UMLO - UMLifeOptions</t>
  </si>
  <si>
    <t xml:space="preserve">Based on compensation and benefits (amounts and participation) entered in the areas above, 
the church's total financial obligation to the pastor is shown below.  </t>
  </si>
  <si>
    <r>
      <rPr>
        <b/>
        <sz val="11"/>
        <rFont val="Arial Narrow"/>
        <family val="2"/>
      </rPr>
      <t>Line # 1, 3, 4 and 5</t>
    </r>
    <r>
      <rPr>
        <sz val="11"/>
        <rFont val="Arial Narrow"/>
        <family val="2"/>
      </rPr>
      <t xml:space="preserve"> - these items are always part of the salary (base compensation). 
</t>
    </r>
    <r>
      <rPr>
        <b/>
        <sz val="11"/>
        <rFont val="Arial Narrow"/>
        <family val="2"/>
      </rPr>
      <t>Item #2</t>
    </r>
    <r>
      <rPr>
        <sz val="11"/>
        <rFont val="Arial Narrow"/>
        <family val="2"/>
      </rPr>
      <t xml:space="preserve"> - Do NOT report the amount the pastor sends to the IRS. However, if the CHURCH </t>
    </r>
    <r>
      <rPr>
        <u/>
        <sz val="11"/>
        <rFont val="Arial Narrow"/>
        <family val="2"/>
      </rPr>
      <t>reimburses</t>
    </r>
    <r>
      <rPr>
        <sz val="11"/>
        <rFont val="Arial Narrow"/>
        <family val="2"/>
      </rPr>
      <t xml:space="preserve"> the pastor for some/all  of his/her Self-Employment Tax, this amount must be reported on Line 2, as it is considered additional compensation. Note: Churches should NOT withhold Self-Employment Taxes from clergy compensation. 
</t>
    </r>
    <r>
      <rPr>
        <b/>
        <sz val="11"/>
        <rFont val="Arial Narrow"/>
        <family val="2"/>
      </rPr>
      <t xml:space="preserve">
The amount on Line #1 should NOT include any of the amounts listed on Lines #2-5.</t>
    </r>
  </si>
  <si>
    <t>After tax UMPIP or ROTH - Optional:</t>
  </si>
  <si>
    <t>TOTAL - Other Compensation Items (Lines 7-11)</t>
  </si>
  <si>
    <t>Answer BOTH Questions Above (29-30) to Determine Benefit Eligibility</t>
  </si>
  <si>
    <t>Data Entry Areas Are Outlined Like This</t>
  </si>
  <si>
    <t>Print or Type EMAIL &gt;&gt;</t>
  </si>
  <si>
    <t>Print or Type NAME &gt;&gt;</t>
  </si>
  <si>
    <t xml:space="preserve">    District Superintendent or Presiding Elder:</t>
  </si>
  <si>
    <t xml:space="preserve">  Pastor:</t>
  </si>
  <si>
    <t xml:space="preserve">   Treasurer/Finance Chair:</t>
  </si>
  <si>
    <t>EQUITABLE COMPENSATION (IF APPLICABLE):</t>
  </si>
  <si>
    <t xml:space="preserve">Overview: </t>
  </si>
  <si>
    <t>Lay Hire (SY)-1</t>
  </si>
  <si>
    <t>Lay Hire (SY)-2</t>
  </si>
  <si>
    <t>Lay Hire (SY)-3</t>
  </si>
  <si>
    <t>Lay Hire (SY)</t>
  </si>
  <si>
    <t>Pension and Comp. Reference Amounts</t>
  </si>
  <si>
    <t>HealthFlex MonthlyPremiums (Active Clergy) BWC Default Plan</t>
  </si>
  <si>
    <t>2026 Clergy Compensation Report - Single Point Charge</t>
  </si>
  <si>
    <r>
      <t xml:space="preserve">The SPRC chair and local church treasurer should complete the compensation report and submit the information </t>
    </r>
    <r>
      <rPr>
        <b/>
        <sz val="12"/>
        <rFont val="Arial Narrow"/>
        <family val="2"/>
      </rPr>
      <t>by October 1st</t>
    </r>
    <r>
      <rPr>
        <sz val="12"/>
        <rFont val="Arial Narrow"/>
        <family val="2"/>
      </rPr>
      <t xml:space="preserve">. The amounts included on the compensation report should coincide with the amounts determined at Church Conference and constitute a covenantal agreement until changed by Church Conference action.  </t>
    </r>
    <r>
      <rPr>
        <b/>
        <sz val="12"/>
        <rFont val="Arial Narrow"/>
        <family val="2"/>
      </rPr>
      <t xml:space="preserve">A summary of the amounts included on this report will be entered into Arena and this form, signed by all except the District Superintendent, will be uploaded into Arena. </t>
    </r>
  </si>
  <si>
    <t>COMPASS</t>
  </si>
  <si>
    <t>COMPASS Note</t>
  </si>
  <si>
    <t>COMPASS Threshold</t>
  </si>
  <si>
    <t>Fixed Flat Dollar Contribution - $1800
Pay-Dependent Contribution - (Plan Comp x 3%)
Church Full Match- (Plan Comp x 4%)</t>
  </si>
  <si>
    <t>CPP=3% of Plan Comp.</t>
  </si>
  <si>
    <t xml:space="preserve">Not Eligible
</t>
  </si>
  <si>
    <t>Fixed Flat Dollar Contribution - $1350
Pay-Dependent Contribution - (Plan Comp x 3%)
Church Full Match- (Plan Comp x 4%)</t>
  </si>
  <si>
    <t xml:space="preserve">OPTIONAL
Clergy Contributions Only (Conf. Billing)
</t>
  </si>
  <si>
    <t>Fixed Flat Dollar Contribution - $900
Pay-Dependent Contribution - (Plan Comp x 3%)
Church Full Match- (Plan Comp x 4%)</t>
  </si>
  <si>
    <t xml:space="preserve">OPTIONAL
Clergy Contributions Only (Wespath Billing)
</t>
  </si>
  <si>
    <t>Local Pastor (FL, PL)-1</t>
  </si>
  <si>
    <t>Local Pastor (FL, PL)-2</t>
  </si>
  <si>
    <t>Local Pastor (FL, PL)-3</t>
  </si>
  <si>
    <t>Local Pastor (FL, PL)-4</t>
  </si>
  <si>
    <t>Member/Deacon of Other Conference or Denomination (346.1 - OA, OD, OFD, OPD, OPE, OFE, OE, OF, OM, OP)-1</t>
  </si>
  <si>
    <t>Member/Deacon of Other Conference or Denomination (346.1 - OA, OD, OFD, OPD, OPE, OFE, OE, OF, OM, OP)-2</t>
  </si>
  <si>
    <t>Member/Deacon of Other Conference or Denomination (346.1 - OA, OD, OFD, OPD, OPE, OFE, OE, OF, OM, OP)-3</t>
  </si>
  <si>
    <t>Member/Deacon of Other Conference or Denomination (346.1 - OA, OD, OFD, OPD, OPE, OFE, OE, OF, OM, OP)-4</t>
  </si>
  <si>
    <t>Retired Clergy (RE,RP,RD,DR,RA,RL,OR,ORE,ORL)-1</t>
  </si>
  <si>
    <t>Retired Clergy Not 
Eligible for 
COMPASS</t>
  </si>
  <si>
    <t>Retired Clergy (RE,RP,RD,DR,RA,RL,OR,ORE,ORL)-2</t>
  </si>
  <si>
    <t>Retired Clergy (RE,RP,RD,DR,RA,RL,OR,ORE,ORL)-3</t>
  </si>
  <si>
    <t>Retired Clergy (RE,RP,RD,DR,RA,RL,OR,ORE,ORL)-4</t>
  </si>
  <si>
    <t>Lay Hires Not 
Eligible for 
COMPASS</t>
  </si>
  <si>
    <t>Lay Hire SY)-4</t>
  </si>
  <si>
    <t>Local Pastor (FL, PL)</t>
  </si>
  <si>
    <t>Member/Deacon of Other Conference or Denomination (346.1 - OA, OD, OFD, OPD, OPE, OFE, OE, OF, OM, OP)</t>
  </si>
  <si>
    <t>Retired Clergy (RE,RP,RD,DR,RA,RL,OR,ORE,ORL)</t>
  </si>
  <si>
    <t>Canal District</t>
  </si>
  <si>
    <t>Harbor District</t>
  </si>
  <si>
    <t>Lakes District</t>
  </si>
  <si>
    <t>Reservoir District</t>
  </si>
  <si>
    <t>Tidal Basin District</t>
  </si>
  <si>
    <t>Two Rivers District</t>
  </si>
  <si>
    <t xml:space="preserve">     - Fixed Flat Dollar Contribution</t>
  </si>
  <si>
    <t xml:space="preserve">     - Pay-Dependent Contribution - (Plan Comp x 3%)</t>
  </si>
  <si>
    <t xml:space="preserve">     - Church Pension Contribution Match- (Plan Comp x 4%)***</t>
  </si>
  <si>
    <t>*** While called a “match,” the 4% employer contribution  is required regardless of a pastor's contribution. This ensures a meaningful foundation for retirement. Churches are encouraged to support and remind pastors of the importance of contributing at least 4% themselves to fully benefit from this provision.</t>
  </si>
  <si>
    <t>The church’s mandatory portion for all eligible clergy is $1050/month or $12,600/year.                                                   See the Benefits Eligibility Chart for further information.</t>
  </si>
  <si>
    <r>
      <t xml:space="preserve">Total Plan Compensation (from Worksheets 1–3) is used to calculate Compass contributions: </t>
    </r>
    <r>
      <rPr>
        <b/>
        <sz val="12"/>
        <rFont val="Arial Narrow"/>
        <family val="2"/>
      </rPr>
      <t>1.)</t>
    </r>
    <r>
      <rPr>
        <sz val="12"/>
        <rFont val="Arial Narrow"/>
        <family val="2"/>
      </rPr>
      <t xml:space="preserve"> a fixed dollar amount, </t>
    </r>
    <r>
      <rPr>
        <b/>
        <sz val="12"/>
        <rFont val="Arial Narrow"/>
        <family val="2"/>
      </rPr>
      <t>2.)</t>
    </r>
    <r>
      <rPr>
        <sz val="12"/>
        <rFont val="Arial Narrow"/>
        <family val="2"/>
      </rPr>
      <t xml:space="preserve"> a 3% required pay-based contribution, and </t>
    </r>
    <r>
      <rPr>
        <b/>
        <sz val="12"/>
        <rFont val="Arial Narrow"/>
        <family val="2"/>
      </rPr>
      <t>3.)</t>
    </r>
    <r>
      <rPr>
        <sz val="12"/>
        <rFont val="Arial Narrow"/>
        <family val="2"/>
      </rPr>
      <t xml:space="preserve"> a 4% required match on clergy contributions. It also determines eligibility for CPP or UMLifeOptions. </t>
    </r>
  </si>
  <si>
    <r>
      <rPr>
        <b/>
        <u/>
        <sz val="12"/>
        <color rgb="FFFF0000"/>
        <rFont val="Arial Narrow"/>
        <family val="2"/>
      </rPr>
      <t>Prior</t>
    </r>
    <r>
      <rPr>
        <b/>
        <sz val="12"/>
        <color rgb="FFFF0000"/>
        <rFont val="Arial Narrow"/>
        <family val="2"/>
      </rPr>
      <t xml:space="preserve"> to uploading to Arena ahead of your Church Conference, please type the Leader names.                                                           Worksheet will be signed in-person at Church Conference. </t>
    </r>
    <r>
      <rPr>
        <sz val="12"/>
        <rFont val="Arial Narrow"/>
        <family val="2"/>
      </rPr>
      <t xml:space="preserve">
</t>
    </r>
    <r>
      <rPr>
        <b/>
        <sz val="12"/>
        <rFont val="Arial Narrow"/>
        <family val="2"/>
      </rPr>
      <t>By signing, I acknowledge that the church conference approved the Pastor's Total Salary, Housing and Accountable Reimbursement.            I also understand that if there is a parsonage value listed, it is not a cash payment of any kind.</t>
    </r>
  </si>
  <si>
    <r>
      <t xml:space="preserve">Once you have completed this form, please do the following:
 - </t>
    </r>
    <r>
      <rPr>
        <b/>
        <sz val="10"/>
        <rFont val="Arial Narrow"/>
        <family val="2"/>
      </rPr>
      <t>SAVE</t>
    </r>
    <r>
      <rPr>
        <sz val="10"/>
        <rFont val="Arial Narrow"/>
        <family val="2"/>
      </rPr>
      <t xml:space="preserve"> an electronic copy of your form on your PC or Mac (remember where you saved it)
 -</t>
    </r>
    <r>
      <rPr>
        <b/>
        <sz val="10"/>
        <rFont val="Arial Narrow"/>
        <family val="2"/>
      </rPr>
      <t xml:space="preserve"> SUBMIT</t>
    </r>
    <r>
      <rPr>
        <sz val="10"/>
        <rFont val="Arial Narrow"/>
        <family val="2"/>
      </rPr>
      <t xml:space="preserve"> an electronic copy of your form, signed by all except the District Superintendent or Presiding Elder, to the BWC by uploading it to the "Clergy Compensation Report Summary" page in </t>
    </r>
    <r>
      <rPr>
        <b/>
        <sz val="10"/>
        <rFont val="Arial Narrow"/>
        <family val="2"/>
      </rPr>
      <t xml:space="preserve">Arena by October 1st                                                                                                                                                                                                           </t>
    </r>
    <r>
      <rPr>
        <i/>
        <sz val="10"/>
        <rFont val="Arial Narrow"/>
        <family val="2"/>
      </rPr>
      <t xml:space="preserve">Note: You will need to use the last page of this report to fill in the required fields on the summary page in Arena.  </t>
    </r>
    <r>
      <rPr>
        <sz val="10"/>
        <rFont val="Arial Narrow"/>
        <family val="2"/>
      </rPr>
      <t xml:space="preserve">
 - </t>
    </r>
    <r>
      <rPr>
        <b/>
        <sz val="10"/>
        <rFont val="Arial Narrow"/>
        <family val="2"/>
      </rPr>
      <t xml:space="preserve">PRINT and PREPARE </t>
    </r>
    <r>
      <rPr>
        <sz val="10"/>
        <rFont val="Arial Narrow"/>
        <family val="2"/>
      </rPr>
      <t xml:space="preserve">copies of this report for those who will be voting at your Church Conference.  A copy of this report will be included in the packet for the presiding elder.    
        </t>
    </r>
    <r>
      <rPr>
        <i/>
        <sz val="10"/>
        <rFont val="Arial Narrow"/>
        <family val="2"/>
      </rPr>
      <t>A final copy with all signatures wil be sent to you after all of the above have been completed.</t>
    </r>
  </si>
  <si>
    <t>COMPASS Fixed Flat Dollar Contribution*</t>
  </si>
  <si>
    <t>COMPASS (3%+4% Cash Comp) Contribution*</t>
  </si>
  <si>
    <t>CPP/UMLifeOptions</t>
  </si>
  <si>
    <t>CPP/UMLO Notes</t>
  </si>
  <si>
    <t>COMPASS Notes</t>
  </si>
  <si>
    <t xml:space="preserve">Enter the cash salary to be paid for the upcoming year. </t>
  </si>
  <si>
    <r>
      <rPr>
        <b/>
        <i/>
        <sz val="8"/>
        <rFont val="Arial Narrow"/>
        <family val="2"/>
      </rPr>
      <t xml:space="preserve">Note: </t>
    </r>
    <r>
      <rPr>
        <i/>
        <sz val="8"/>
        <rFont val="Arial Narrow"/>
        <family val="2"/>
      </rPr>
      <t xml:space="preserve">Line 25 of THIS report should be included 
on line 53 or 54 of your Statistical Report (ACStats)
               </t>
    </r>
  </si>
  <si>
    <r>
      <t xml:space="preserve">
</t>
    </r>
    <r>
      <rPr>
        <b/>
        <i/>
        <sz val="8"/>
        <rFont val="Arial Narrow"/>
        <family val="2"/>
      </rPr>
      <t>Note</t>
    </r>
    <r>
      <rPr>
        <i/>
        <sz val="8"/>
        <rFont val="Arial Narrow"/>
        <family val="2"/>
      </rPr>
      <t xml:space="preserve">: If the church provides a </t>
    </r>
    <r>
      <rPr>
        <i/>
        <u/>
        <sz val="8"/>
        <rFont val="Arial Narrow"/>
        <family val="2"/>
      </rPr>
      <t>housing allowance,</t>
    </r>
    <r>
      <rPr>
        <i/>
        <sz val="8"/>
        <rFont val="Arial Narrow"/>
        <family val="2"/>
      </rPr>
      <t xml:space="preserve"> Line 26 of THIS report should be included on line 55 of your Statistical Report (ACStats). If the church provides a </t>
    </r>
    <r>
      <rPr>
        <i/>
        <u/>
        <sz val="8"/>
        <rFont val="Arial Narrow"/>
        <family val="2"/>
      </rPr>
      <t>parsonage</t>
    </r>
    <r>
      <rPr>
        <i/>
        <sz val="8"/>
        <rFont val="Arial Narrow"/>
        <family val="2"/>
      </rPr>
      <t xml:space="preserve">, line 55 should reflect the </t>
    </r>
    <r>
      <rPr>
        <b/>
        <i/>
        <sz val="8"/>
        <rFont val="Arial Narrow"/>
        <family val="2"/>
      </rPr>
      <t>actual expenses</t>
    </r>
    <r>
      <rPr>
        <i/>
        <sz val="8"/>
        <rFont val="Arial Narrow"/>
        <family val="2"/>
      </rPr>
      <t xml:space="preserve"> incurred for providing the parsonage - may/may not be 35% of the pastors cash comp. (Parsonage expenses do not include mortgage, capital improvements,or purchase amount.)</t>
    </r>
  </si>
  <si>
    <t xml:space="preserve">Pension and medical elgibility will automatically display based on your selections for lines 29 and 30. It is important that you choose the correct information for these lines in order for Worksheet 6 to auto-calculate correctly.  Benefits questions? Please contact our benefits office at 410-309-3430 (Karen Conroy) via email at HR-BenefitsOffice@bwcumc.org or visit our website at http://www.bwcumc.org/administration/benefits/. </t>
  </si>
  <si>
    <t>Total Cash Comp</t>
  </si>
  <si>
    <t>COMPASS Retirement Plan Church Contributions</t>
  </si>
  <si>
    <t>Total Plan Compensation (for Compass and CPP Calculations)</t>
  </si>
  <si>
    <r>
      <t xml:space="preserve">Use this section only if the church provides additional dollars over and above the pastor’s cash salary. </t>
    </r>
    <r>
      <rPr>
        <b/>
        <sz val="20"/>
        <rFont val="Arial Narrow"/>
        <family val="2"/>
      </rPr>
      <t>Adding amounts in the section increases the church’s mandatory pension payments and Mission Share base.</t>
    </r>
  </si>
  <si>
    <t>v7.13.2025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</si>
</sst>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quot;$&quot;#,##0\)"/>
    <numFmt numFmtId="165" formatCode="_(&quot;$&quot;* #,##0_);_(&quot;$&quot;* \(#,##0\);_(&quot;$&quot;* &quot;-&quot;??_);_(@_)"/>
    <numFmt numFmtId="166" formatCode="_(* #,##0_);_(* \(#,##0\);_(* &quot;-&quot;??_);_(@_)"/>
  </numFmts>
  <fonts count="63" x14ac:knownFonts="1">
    <font>
      <sz val="10"/>
      <name val="Arial"/>
    </font>
    <font>
      <sz val="10"/>
      <name val="Arial"/>
      <family val="2"/>
    </font>
    <font>
      <sz val="10"/>
      <name val="Arial"/>
      <family val="2"/>
    </font>
    <font>
      <sz val="8"/>
      <name val="Arial"/>
      <family val="2"/>
    </font>
    <font>
      <sz val="12"/>
      <name val="Modern"/>
      <family val="3"/>
      <charset val="255"/>
    </font>
    <font>
      <sz val="6"/>
      <name val="Modern"/>
      <family val="3"/>
      <charset val="255"/>
    </font>
    <font>
      <b/>
      <sz val="14"/>
      <name val="Modern"/>
      <family val="3"/>
      <charset val="255"/>
    </font>
    <font>
      <sz val="10"/>
      <name val="Arial"/>
      <family val="2"/>
    </font>
    <font>
      <b/>
      <sz val="12"/>
      <name val="Arial Narrow"/>
      <family val="2"/>
    </font>
    <font>
      <sz val="12"/>
      <name val="Arial Narrow"/>
      <family val="2"/>
    </font>
    <font>
      <b/>
      <sz val="12"/>
      <color indexed="9"/>
      <name val="Arial Narrow"/>
      <family val="2"/>
    </font>
    <font>
      <b/>
      <u/>
      <sz val="12"/>
      <name val="Arial Narrow"/>
      <family val="2"/>
    </font>
    <font>
      <b/>
      <i/>
      <sz val="12"/>
      <name val="Arial Narrow"/>
      <family val="2"/>
    </font>
    <font>
      <i/>
      <sz val="12"/>
      <name val="Arial Narrow"/>
      <family val="2"/>
    </font>
    <font>
      <b/>
      <sz val="9"/>
      <name val="Arial Narrow"/>
      <family val="2"/>
    </font>
    <font>
      <sz val="9"/>
      <name val="Arial Narrow"/>
      <family val="2"/>
    </font>
    <font>
      <b/>
      <sz val="11"/>
      <name val="Arial Narrow"/>
      <family val="2"/>
    </font>
    <font>
      <sz val="11"/>
      <name val="Arial Narrow"/>
      <family val="2"/>
    </font>
    <font>
      <u/>
      <sz val="11"/>
      <name val="Arial Narrow"/>
      <family val="2"/>
    </font>
    <font>
      <sz val="10"/>
      <name val="Arial Narrow"/>
      <family val="2"/>
    </font>
    <font>
      <i/>
      <sz val="10"/>
      <name val="Arial Narrow"/>
      <family val="2"/>
    </font>
    <font>
      <b/>
      <sz val="10"/>
      <name val="Arial Narrow"/>
      <family val="2"/>
    </font>
    <font>
      <b/>
      <sz val="10"/>
      <name val="Arial"/>
      <family val="2"/>
    </font>
    <font>
      <b/>
      <sz val="14"/>
      <name val="Arial Narrow"/>
      <family val="2"/>
    </font>
    <font>
      <b/>
      <u/>
      <sz val="12"/>
      <color indexed="9"/>
      <name val="Arial Narrow"/>
      <family val="2"/>
    </font>
    <font>
      <b/>
      <i/>
      <sz val="10"/>
      <name val="Arial Narrow"/>
      <family val="2"/>
    </font>
    <font>
      <sz val="10"/>
      <name val="Arial"/>
      <family val="2"/>
    </font>
    <font>
      <u/>
      <sz val="10"/>
      <color theme="10"/>
      <name val="Arial"/>
      <family val="2"/>
    </font>
    <font>
      <b/>
      <u/>
      <sz val="12"/>
      <color rgb="FFFF0000"/>
      <name val="Arial Narrow"/>
      <family val="2"/>
    </font>
    <font>
      <b/>
      <sz val="12"/>
      <color theme="0"/>
      <name val="Arial Narrow"/>
      <family val="2"/>
    </font>
    <font>
      <sz val="12"/>
      <color theme="0"/>
      <name val="Arial Narrow"/>
      <family val="2"/>
    </font>
    <font>
      <b/>
      <sz val="12"/>
      <color rgb="FFFF0000"/>
      <name val="Arial Narrow"/>
      <family val="2"/>
    </font>
    <font>
      <b/>
      <sz val="12"/>
      <color theme="0" tint="-0.499984740745262"/>
      <name val="Arial Narrow"/>
      <family val="2"/>
    </font>
    <font>
      <sz val="11"/>
      <color theme="0" tint="-0.499984740745262"/>
      <name val="Arial Narrow"/>
      <family val="2"/>
    </font>
    <font>
      <sz val="12"/>
      <color theme="0" tint="-0.499984740745262"/>
      <name val="Arial Narrow"/>
      <family val="2"/>
    </font>
    <font>
      <sz val="10"/>
      <color theme="0" tint="-0.499984740745262"/>
      <name val="Arial Narrow"/>
      <family val="2"/>
    </font>
    <font>
      <sz val="12"/>
      <color theme="0" tint="-0.14999847407452621"/>
      <name val="Arial Narrow"/>
      <family val="2"/>
    </font>
    <font>
      <b/>
      <i/>
      <sz val="12"/>
      <color rgb="FFFF0000"/>
      <name val="Arial Narrow"/>
      <family val="2"/>
    </font>
    <font>
      <sz val="9"/>
      <color theme="0" tint="-0.499984740745262"/>
      <name val="Arial Narrow"/>
      <family val="2"/>
    </font>
    <font>
      <sz val="14"/>
      <color theme="0" tint="-0.499984740745262"/>
      <name val="Arial Narrow"/>
      <family val="2"/>
    </font>
    <font>
      <b/>
      <sz val="12"/>
      <color theme="1"/>
      <name val="Arial Narrow"/>
      <family val="2"/>
    </font>
    <font>
      <sz val="12"/>
      <color theme="1"/>
      <name val="Arial Narrow"/>
      <family val="2"/>
    </font>
    <font>
      <b/>
      <sz val="14"/>
      <color theme="0"/>
      <name val="Arial Narrow"/>
      <family val="2"/>
    </font>
    <font>
      <b/>
      <sz val="18"/>
      <name val="Arial Narrow"/>
      <family val="2"/>
    </font>
    <font>
      <sz val="8"/>
      <color theme="0" tint="-0.499984740745262"/>
      <name val="Arial Narrow"/>
      <family val="2"/>
    </font>
    <font>
      <b/>
      <sz val="8"/>
      <color rgb="FFFF0000"/>
      <name val="Arial Narrow"/>
      <family val="2"/>
    </font>
    <font>
      <sz val="8"/>
      <name val="Arial Narrow"/>
      <family val="2"/>
    </font>
    <font>
      <b/>
      <sz val="8"/>
      <name val="Arial Narrow"/>
      <family val="2"/>
    </font>
    <font>
      <i/>
      <sz val="8"/>
      <name val="Arial Narrow"/>
      <family val="2"/>
    </font>
    <font>
      <i/>
      <sz val="11"/>
      <name val="Arial Narrow"/>
      <family val="2"/>
    </font>
    <font>
      <i/>
      <sz val="9"/>
      <name val="Arial Narrow"/>
      <family val="2"/>
    </font>
    <font>
      <b/>
      <i/>
      <sz val="8"/>
      <name val="Arial Narrow"/>
      <family val="2"/>
    </font>
    <font>
      <i/>
      <u/>
      <sz val="8"/>
      <name val="Arial Narrow"/>
      <family val="2"/>
    </font>
    <font>
      <b/>
      <i/>
      <sz val="10"/>
      <color rgb="FFFF0000"/>
      <name val="Arial Narrow"/>
      <family val="2"/>
    </font>
    <font>
      <sz val="20"/>
      <name val="Arial Narrow"/>
      <family val="2"/>
    </font>
    <font>
      <u/>
      <sz val="10"/>
      <color theme="10"/>
      <name val="Arial Narrow"/>
      <family val="2"/>
    </font>
    <font>
      <b/>
      <sz val="13"/>
      <name val="Arial Narrow"/>
      <family val="2"/>
    </font>
    <font>
      <sz val="11"/>
      <color rgb="FFFF0000"/>
      <name val="Arial Narrow"/>
      <family val="2"/>
    </font>
    <font>
      <b/>
      <sz val="11"/>
      <color rgb="FFFF0000"/>
      <name val="Arial Narrow"/>
      <family val="2"/>
    </font>
    <font>
      <sz val="8"/>
      <color rgb="FFFF0000"/>
      <name val="Tahoma"/>
      <family val="2"/>
    </font>
    <font>
      <i/>
      <sz val="8.5"/>
      <name val="Arial Narrow"/>
      <family val="2"/>
    </font>
    <font>
      <b/>
      <sz val="10"/>
      <color rgb="FFFF0000"/>
      <name val="Arial Narrow"/>
      <family val="2"/>
    </font>
    <font>
      <b/>
      <sz val="20"/>
      <name val="Arial Narrow"/>
      <family val="2"/>
    </font>
  </fonts>
  <fills count="20">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bgColor indexed="64"/>
      </patternFill>
    </fill>
  </fills>
  <borders count="73">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style="thin">
        <color rgb="FFFF0000"/>
      </left>
      <right style="thin">
        <color rgb="FFFF0000"/>
      </right>
      <top style="thin">
        <color rgb="FFFF0000"/>
      </top>
      <bottom style="thin">
        <color rgb="FFFF0000"/>
      </bottom>
      <diagonal/>
    </border>
    <border>
      <left style="thin">
        <color theme="4" tint="0.79998168889431442"/>
      </left>
      <right style="thin">
        <color theme="4" tint="0.79998168889431442"/>
      </right>
      <top style="thin">
        <color theme="4" tint="0.79998168889431442"/>
      </top>
      <bottom style="medium">
        <color indexed="64"/>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indexed="64"/>
      </bottom>
      <diagonal/>
    </border>
    <border>
      <left style="thin">
        <color indexed="64"/>
      </left>
      <right style="medium">
        <color indexed="64"/>
      </right>
      <top/>
      <bottom style="thin">
        <color theme="4" tint="0.79998168889431442"/>
      </bottom>
      <diagonal/>
    </border>
    <border>
      <left style="thin">
        <color indexed="64"/>
      </left>
      <right style="medium">
        <color indexed="64"/>
      </right>
      <top style="thin">
        <color theme="4" tint="0.79998168889431442"/>
      </top>
      <bottom style="thin">
        <color theme="4" tint="0.79998168889431442"/>
      </bottom>
      <diagonal/>
    </border>
    <border>
      <left/>
      <right/>
      <top/>
      <bottom style="thin">
        <color theme="4" tint="0.79998168889431442"/>
      </bottom>
      <diagonal/>
    </border>
    <border>
      <left/>
      <right/>
      <top style="thin">
        <color theme="4" tint="0.79998168889431442"/>
      </top>
      <bottom/>
      <diagonal/>
    </border>
    <border>
      <left style="thin">
        <color indexed="64"/>
      </left>
      <right style="thin">
        <color indexed="64"/>
      </right>
      <top style="thin">
        <color theme="4" tint="0.79998168889431442"/>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bottom style="thin">
        <color theme="4" tint="0.79998168889431442"/>
      </bottom>
      <diagonal/>
    </border>
    <border>
      <left style="thin">
        <color theme="4" tint="0.79998168889431442"/>
      </left>
      <right/>
      <top/>
      <bottom style="medium">
        <color indexed="64"/>
      </bottom>
      <diagonal/>
    </border>
    <border>
      <left style="thin">
        <color theme="4" tint="0.79998168889431442"/>
      </left>
      <right style="thin">
        <color theme="4" tint="0.79998168889431442"/>
      </right>
      <top/>
      <bottom/>
      <diagonal/>
    </border>
    <border>
      <left/>
      <right style="thin">
        <color theme="4" tint="0.79998168889431442"/>
      </right>
      <top style="thin">
        <color theme="4" tint="0.79998168889431442"/>
      </top>
      <bottom style="medium">
        <color indexed="64"/>
      </bottom>
      <diagonal/>
    </border>
    <border>
      <left style="thin">
        <color theme="4" tint="0.79998168889431442"/>
      </left>
      <right style="thin">
        <color theme="4" tint="0.79998168889431442"/>
      </right>
      <top/>
      <bottom style="medium">
        <color indexed="64"/>
      </bottom>
      <diagonal/>
    </border>
    <border>
      <left style="medium">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style="medium">
        <color indexed="64"/>
      </left>
      <right/>
      <top style="thin">
        <color theme="4" tint="0.79998168889431442"/>
      </top>
      <bottom style="thin">
        <color indexed="64"/>
      </bottom>
      <diagonal/>
    </border>
    <border>
      <left/>
      <right/>
      <top style="thin">
        <color theme="4" tint="0.79998168889431442"/>
      </top>
      <bottom style="thin">
        <color indexed="64"/>
      </bottom>
      <diagonal/>
    </border>
    <border>
      <left/>
      <right style="medium">
        <color indexed="64"/>
      </right>
      <top style="thin">
        <color theme="4" tint="0.79998168889431442"/>
      </top>
      <bottom style="thin">
        <color indexed="64"/>
      </bottom>
      <diagonal/>
    </border>
    <border>
      <left style="thin">
        <color indexed="64"/>
      </left>
      <right/>
      <top style="thin">
        <color indexed="64"/>
      </top>
      <bottom style="thin">
        <color theme="4" tint="0.79998168889431442"/>
      </bottom>
      <diagonal/>
    </border>
    <border>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style="thin">
        <color indexed="64"/>
      </left>
      <right/>
      <top style="thin">
        <color theme="4" tint="0.79998168889431442"/>
      </top>
      <bottom style="thin">
        <color indexed="64"/>
      </bottom>
      <diagonal/>
    </border>
    <border>
      <left/>
      <right style="thin">
        <color indexed="64"/>
      </right>
      <top style="thin">
        <color theme="4" tint="0.79998168889431442"/>
      </top>
      <bottom style="thin">
        <color indexed="64"/>
      </bottom>
      <diagonal/>
    </border>
    <border>
      <left style="thin">
        <color theme="4" tint="0.79998168889431442"/>
      </left>
      <right/>
      <top style="thin">
        <color theme="4" tint="0.79998168889431442"/>
      </top>
      <bottom/>
      <diagonal/>
    </border>
    <border>
      <left/>
      <right style="thin">
        <color theme="4" tint="0.79998168889431442"/>
      </right>
      <top style="thin">
        <color theme="4" tint="0.79998168889431442"/>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4" tint="0.79998168889431442"/>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style="medium">
        <color indexed="64"/>
      </left>
      <right/>
      <top style="thin">
        <color indexed="64"/>
      </top>
      <bottom style="thin">
        <color theme="4" tint="0.79998168889431442"/>
      </bottom>
      <diagonal/>
    </border>
    <border>
      <left style="thin">
        <color rgb="FFFF0000"/>
      </left>
      <right style="thin">
        <color rgb="FFFF0000"/>
      </right>
      <top/>
      <bottom style="thin">
        <color rgb="FFFF0000"/>
      </bottom>
      <diagonal/>
    </border>
    <border>
      <left/>
      <right/>
      <top style="thin">
        <color rgb="FFFF0000"/>
      </top>
      <bottom style="thin">
        <color rgb="FFFF0000"/>
      </bottom>
      <diagonal/>
    </border>
    <border>
      <left/>
      <right style="thin">
        <color theme="4" tint="0.79998168889431442"/>
      </right>
      <top/>
      <bottom style="medium">
        <color indexed="64"/>
      </bottom>
      <diagonal/>
    </border>
    <border>
      <left style="thin">
        <color theme="4" tint="0.79998168889431442"/>
      </left>
      <right/>
      <top/>
      <bottom/>
      <diagonal/>
    </border>
    <border>
      <left/>
      <right style="thin">
        <color theme="4" tint="0.79998168889431442"/>
      </right>
      <top/>
      <bottom/>
      <diagonal/>
    </border>
    <border>
      <left/>
      <right style="thin">
        <color rgb="FFFF0000"/>
      </right>
      <top style="thin">
        <color theme="4" tint="0.79998168889431442"/>
      </top>
      <bottom style="thin">
        <color theme="4" tint="0.79998168889431442"/>
      </bottom>
      <diagonal/>
    </border>
    <border>
      <left/>
      <right/>
      <top style="medium">
        <color indexed="64"/>
      </top>
      <bottom style="thin">
        <color theme="4" tint="0.79998168889431442"/>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theme="4" tint="0.79998168889431442"/>
      </left>
      <right/>
      <top style="thin">
        <color rgb="FFFF0000"/>
      </top>
      <bottom style="medium">
        <color indexed="64"/>
      </bottom>
      <diagonal/>
    </border>
    <border>
      <left/>
      <right/>
      <top style="thin">
        <color rgb="FFFF0000"/>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43" fontId="26" fillId="0" borderId="0" applyFont="0" applyFill="0" applyBorder="0" applyAlignment="0" applyProtection="0"/>
    <xf numFmtId="43" fontId="2" fillId="0" borderId="0" applyFont="0" applyFill="0" applyBorder="0" applyAlignment="0" applyProtection="0"/>
    <xf numFmtId="3" fontId="4" fillId="0" borderId="0" applyFont="0" applyFill="0" applyBorder="0" applyAlignment="0" applyProtection="0"/>
    <xf numFmtId="44" fontId="1" fillId="0" borderId="0" applyFont="0" applyFill="0" applyBorder="0" applyAlignment="0" applyProtection="0"/>
    <xf numFmtId="164"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5" fillId="0" borderId="0" applyNumberFormat="0" applyFont="0" applyFill="0" applyAlignment="0" applyProtection="0"/>
    <xf numFmtId="0" fontId="6" fillId="0" borderId="0" applyNumberFormat="0" applyFont="0" applyFill="0" applyAlignment="0" applyProtection="0"/>
    <xf numFmtId="0" fontId="27" fillId="0" borderId="0" applyNumberFormat="0" applyFill="0" applyBorder="0" applyAlignment="0" applyProtection="0">
      <alignment vertical="top"/>
      <protection locked="0"/>
    </xf>
    <xf numFmtId="9" fontId="7" fillId="0" borderId="0" applyFont="0" applyFill="0" applyBorder="0" applyAlignment="0" applyProtection="0"/>
    <xf numFmtId="9" fontId="2" fillId="0" borderId="0" applyFont="0" applyFill="0" applyBorder="0" applyAlignment="0" applyProtection="0"/>
    <xf numFmtId="0" fontId="4" fillId="0" borderId="1" applyNumberFormat="0" applyFont="0" applyBorder="0" applyAlignment="0" applyProtection="0"/>
  </cellStyleXfs>
  <cellXfs count="424">
    <xf numFmtId="0" fontId="0" fillId="0" borderId="0" xfId="0"/>
    <xf numFmtId="0" fontId="9" fillId="0" borderId="20" xfId="0" applyFont="1" applyBorder="1"/>
    <xf numFmtId="0" fontId="8" fillId="0" borderId="20" xfId="0" applyFont="1" applyBorder="1" applyAlignment="1">
      <alignment vertical="top"/>
    </xf>
    <xf numFmtId="0" fontId="8" fillId="0" borderId="20" xfId="0" applyFont="1" applyBorder="1" applyAlignment="1">
      <alignment vertical="top" wrapText="1"/>
    </xf>
    <xf numFmtId="42" fontId="8" fillId="0" borderId="20" xfId="0" applyNumberFormat="1" applyFont="1" applyBorder="1"/>
    <xf numFmtId="42" fontId="8" fillId="0" borderId="20" xfId="0" applyNumberFormat="1" applyFont="1" applyBorder="1" applyAlignment="1">
      <alignment horizontal="right" vertical="top" wrapText="1"/>
    </xf>
    <xf numFmtId="0" fontId="9" fillId="0" borderId="20" xfId="0" applyFont="1" applyBorder="1" applyAlignment="1">
      <alignment vertical="top" wrapText="1"/>
    </xf>
    <xf numFmtId="0" fontId="9" fillId="0" borderId="20" xfId="0" applyFont="1" applyBorder="1" applyAlignment="1">
      <alignment wrapText="1"/>
    </xf>
    <xf numFmtId="44" fontId="8" fillId="0" borderId="20" xfId="4" applyFont="1" applyFill="1" applyBorder="1" applyAlignment="1" applyProtection="1">
      <alignment horizontal="right"/>
    </xf>
    <xf numFmtId="0" fontId="8" fillId="4" borderId="20" xfId="0" applyFont="1" applyFill="1" applyBorder="1" applyAlignment="1">
      <alignment horizontal="center"/>
    </xf>
    <xf numFmtId="0" fontId="8" fillId="0" borderId="20" xfId="0" applyFont="1" applyBorder="1" applyAlignment="1">
      <alignment horizontal="center"/>
    </xf>
    <xf numFmtId="0" fontId="9" fillId="0" borderId="20" xfId="0" applyFont="1" applyBorder="1" applyAlignment="1">
      <alignment horizontal="center"/>
    </xf>
    <xf numFmtId="3" fontId="9" fillId="0" borderId="20" xfId="0" applyNumberFormat="1" applyFont="1" applyBorder="1"/>
    <xf numFmtId="0" fontId="8" fillId="0" borderId="20" xfId="0" applyFont="1" applyBorder="1" applyAlignment="1">
      <alignment horizontal="left"/>
    </xf>
    <xf numFmtId="0" fontId="16" fillId="0" borderId="20" xfId="0" applyFont="1" applyBorder="1" applyAlignment="1">
      <alignment horizontal="center" vertical="top" wrapText="1"/>
    </xf>
    <xf numFmtId="0" fontId="29" fillId="0" borderId="21" xfId="0" applyFont="1" applyBorder="1" applyAlignment="1">
      <alignment horizontal="left" vertical="top" wrapText="1"/>
    </xf>
    <xf numFmtId="0" fontId="8" fillId="0" borderId="20" xfId="0" applyFont="1" applyBorder="1" applyAlignment="1">
      <alignment wrapText="1"/>
    </xf>
    <xf numFmtId="0" fontId="11" fillId="0" borderId="20" xfId="0" applyFont="1" applyBorder="1"/>
    <xf numFmtId="42" fontId="9" fillId="0" borderId="20" xfId="0" applyNumberFormat="1" applyFont="1" applyBorder="1"/>
    <xf numFmtId="0" fontId="11" fillId="0" borderId="20" xfId="0" applyFont="1" applyBorder="1" applyAlignment="1">
      <alignment horizontal="right"/>
    </xf>
    <xf numFmtId="42" fontId="9" fillId="0" borderId="20" xfId="4" applyNumberFormat="1" applyFont="1" applyBorder="1" applyAlignment="1" applyProtection="1">
      <alignment horizontal="right"/>
    </xf>
    <xf numFmtId="0" fontId="11" fillId="0" borderId="20" xfId="0" applyFont="1" applyBorder="1" applyAlignment="1">
      <alignment horizontal="left"/>
    </xf>
    <xf numFmtId="2" fontId="9" fillId="0" borderId="20" xfId="0" applyNumberFormat="1" applyFont="1" applyBorder="1" applyAlignment="1">
      <alignment horizontal="left"/>
    </xf>
    <xf numFmtId="0" fontId="14" fillId="5" borderId="20" xfId="0" applyFont="1" applyFill="1" applyBorder="1" applyAlignment="1">
      <alignment horizontal="left" vertical="top" wrapText="1"/>
    </xf>
    <xf numFmtId="0" fontId="15" fillId="5" borderId="20" xfId="0" applyFont="1" applyFill="1" applyBorder="1" applyAlignment="1">
      <alignment horizontal="left" vertical="top" wrapText="1"/>
    </xf>
    <xf numFmtId="0" fontId="15" fillId="0" borderId="20" xfId="0" applyFont="1" applyBorder="1" applyAlignment="1">
      <alignment horizontal="left" vertical="top" wrapText="1"/>
    </xf>
    <xf numFmtId="0" fontId="14" fillId="0" borderId="20" xfId="0" applyFont="1" applyBorder="1" applyAlignment="1">
      <alignment horizontal="left" vertical="top" wrapText="1"/>
    </xf>
    <xf numFmtId="0" fontId="0" fillId="0" borderId="0" xfId="0" quotePrefix="1"/>
    <xf numFmtId="0" fontId="8" fillId="0" borderId="20" xfId="0" applyFont="1" applyBorder="1"/>
    <xf numFmtId="0" fontId="19" fillId="0" borderId="20" xfId="0" applyFont="1" applyBorder="1"/>
    <xf numFmtId="0" fontId="19" fillId="0" borderId="21" xfId="0" applyFont="1" applyBorder="1"/>
    <xf numFmtId="0" fontId="11" fillId="0" borderId="22" xfId="0" applyFont="1" applyBorder="1" applyAlignment="1">
      <alignment wrapText="1"/>
    </xf>
    <xf numFmtId="0" fontId="9" fillId="0" borderId="20" xfId="0" applyFont="1" applyBorder="1" applyAlignment="1">
      <alignment horizontal="left"/>
    </xf>
    <xf numFmtId="0" fontId="8" fillId="0" borderId="20" xfId="0" applyFont="1" applyBorder="1" applyAlignment="1">
      <alignment horizontal="right" vertical="top"/>
    </xf>
    <xf numFmtId="0" fontId="14" fillId="5" borderId="20" xfId="0" applyFont="1" applyFill="1" applyBorder="1" applyAlignment="1">
      <alignment horizontal="center" vertical="top" wrapText="1"/>
    </xf>
    <xf numFmtId="0" fontId="14" fillId="0" borderId="20" xfId="0" applyFont="1" applyBorder="1" applyAlignment="1">
      <alignment horizontal="center" vertical="top" wrapText="1"/>
    </xf>
    <xf numFmtId="0" fontId="8" fillId="6" borderId="20" xfId="0" applyFont="1" applyFill="1" applyBorder="1" applyAlignment="1">
      <alignment horizontal="right"/>
    </xf>
    <xf numFmtId="42" fontId="9" fillId="2" borderId="20" xfId="0" applyNumberFormat="1" applyFont="1" applyFill="1" applyBorder="1" applyAlignment="1">
      <alignment horizontal="right" vertical="top" wrapText="1"/>
    </xf>
    <xf numFmtId="0" fontId="21" fillId="0" borderId="20" xfId="0" applyFont="1" applyBorder="1" applyAlignment="1">
      <alignment horizontal="center"/>
    </xf>
    <xf numFmtId="0" fontId="8" fillId="0" borderId="23" xfId="0" applyFont="1" applyBorder="1" applyAlignment="1">
      <alignment horizontal="left" vertical="top" wrapText="1"/>
    </xf>
    <xf numFmtId="0" fontId="9" fillId="0" borderId="23" xfId="0" applyFont="1" applyBorder="1"/>
    <xf numFmtId="0" fontId="8" fillId="0" borderId="23" xfId="0" applyFont="1" applyBorder="1" applyAlignment="1">
      <alignment vertical="top" wrapText="1"/>
    </xf>
    <xf numFmtId="0" fontId="8" fillId="0" borderId="25" xfId="0" applyFont="1" applyBorder="1" applyAlignment="1">
      <alignment horizontal="left" vertical="top" wrapText="1"/>
    </xf>
    <xf numFmtId="0" fontId="16" fillId="0" borderId="25" xfId="0" applyFont="1" applyBorder="1" applyAlignment="1">
      <alignment horizontal="center" vertical="top" wrapText="1"/>
    </xf>
    <xf numFmtId="0" fontId="17" fillId="0" borderId="25" xfId="0" applyFont="1" applyBorder="1" applyAlignment="1">
      <alignment horizontal="left" vertical="top" wrapText="1"/>
    </xf>
    <xf numFmtId="0" fontId="9" fillId="0" borderId="25" xfId="0" applyFont="1" applyBorder="1" applyAlignment="1">
      <alignment vertical="top" wrapText="1"/>
    </xf>
    <xf numFmtId="0" fontId="9" fillId="0" borderId="20" xfId="0" applyFont="1" applyBorder="1" applyAlignment="1">
      <alignment vertical="top"/>
    </xf>
    <xf numFmtId="0" fontId="15" fillId="0" borderId="20" xfId="0" applyFont="1" applyBorder="1" applyAlignment="1">
      <alignment vertical="top" wrapText="1"/>
    </xf>
    <xf numFmtId="5" fontId="30" fillId="0" borderId="20" xfId="4" applyNumberFormat="1" applyFont="1" applyFill="1" applyBorder="1" applyAlignment="1" applyProtection="1">
      <alignment horizontal="center"/>
    </xf>
    <xf numFmtId="42" fontId="9" fillId="2" borderId="20" xfId="4" applyNumberFormat="1" applyFont="1" applyFill="1" applyBorder="1" applyAlignment="1" applyProtection="1">
      <alignment horizontal="right"/>
    </xf>
    <xf numFmtId="49" fontId="18" fillId="0" borderId="20" xfId="0" applyNumberFormat="1" applyFont="1" applyBorder="1" applyAlignment="1">
      <alignment horizontal="right" vertical="top"/>
    </xf>
    <xf numFmtId="0" fontId="17" fillId="0" borderId="20" xfId="0" applyFont="1" applyBorder="1" applyAlignment="1">
      <alignment horizontal="right" vertical="top"/>
    </xf>
    <xf numFmtId="0" fontId="8" fillId="4" borderId="20" xfId="0" applyFont="1" applyFill="1" applyBorder="1" applyAlignment="1">
      <alignment horizontal="right"/>
    </xf>
    <xf numFmtId="42" fontId="16" fillId="0" borderId="20" xfId="0" applyNumberFormat="1" applyFont="1" applyBorder="1" applyAlignment="1">
      <alignment horizontal="center" vertical="top" wrapText="1"/>
    </xf>
    <xf numFmtId="0" fontId="21" fillId="0" borderId="25" xfId="0" applyFont="1" applyBorder="1" applyAlignment="1">
      <alignment horizontal="center"/>
    </xf>
    <xf numFmtId="3" fontId="9" fillId="0" borderId="24" xfId="0" applyNumberFormat="1" applyFont="1" applyBorder="1"/>
    <xf numFmtId="0" fontId="8" fillId="0" borderId="22" xfId="0" applyFont="1" applyBorder="1" applyAlignment="1">
      <alignment horizontal="right" vertical="top"/>
    </xf>
    <xf numFmtId="0" fontId="8" fillId="0" borderId="21" xfId="0" applyFont="1" applyBorder="1" applyAlignment="1">
      <alignment horizontal="right" vertical="top"/>
    </xf>
    <xf numFmtId="42" fontId="9" fillId="7" borderId="20" xfId="0" applyNumberFormat="1" applyFont="1" applyFill="1" applyBorder="1"/>
    <xf numFmtId="42" fontId="9" fillId="7" borderId="20" xfId="4" applyNumberFormat="1" applyFont="1" applyFill="1" applyBorder="1" applyAlignment="1" applyProtection="1">
      <alignment horizontal="right"/>
    </xf>
    <xf numFmtId="42" fontId="9" fillId="7" borderId="27" xfId="4" applyNumberFormat="1" applyFont="1" applyFill="1" applyBorder="1" applyAlignment="1" applyProtection="1">
      <alignment horizontal="right"/>
    </xf>
    <xf numFmtId="42" fontId="9" fillId="0" borderId="27" xfId="4" applyNumberFormat="1" applyFont="1" applyBorder="1" applyAlignment="1" applyProtection="1">
      <alignment horizontal="right"/>
    </xf>
    <xf numFmtId="0" fontId="31" fillId="0" borderId="20" xfId="0" applyFont="1" applyBorder="1" applyAlignment="1">
      <alignment horizontal="left" vertical="top"/>
    </xf>
    <xf numFmtId="0" fontId="8" fillId="0" borderId="23" xfId="0" applyFont="1" applyBorder="1"/>
    <xf numFmtId="0" fontId="19" fillId="0" borderId="23" xfId="0" applyFont="1" applyBorder="1"/>
    <xf numFmtId="0" fontId="20" fillId="0" borderId="2" xfId="0" applyFont="1" applyBorder="1" applyAlignment="1">
      <alignment horizontal="center" vertical="center" wrapText="1"/>
    </xf>
    <xf numFmtId="0" fontId="33" fillId="0" borderId="20" xfId="0" applyFont="1" applyBorder="1" applyAlignment="1">
      <alignment horizontal="center" vertical="top" wrapText="1"/>
    </xf>
    <xf numFmtId="0" fontId="34" fillId="0" borderId="20" xfId="0" applyFont="1" applyBorder="1" applyAlignment="1">
      <alignment horizontal="center" vertical="top" wrapText="1"/>
    </xf>
    <xf numFmtId="0" fontId="35" fillId="0" borderId="20" xfId="0" applyFont="1" applyBorder="1" applyAlignment="1">
      <alignment horizontal="center" vertical="top" wrapText="1"/>
    </xf>
    <xf numFmtId="0" fontId="34" fillId="0" borderId="20" xfId="0" applyFont="1" applyBorder="1"/>
    <xf numFmtId="0" fontId="13" fillId="0" borderId="25" xfId="0" applyFont="1" applyBorder="1" applyAlignment="1">
      <alignment horizontal="center" vertical="top" wrapText="1"/>
    </xf>
    <xf numFmtId="166" fontId="36" fillId="0" borderId="20" xfId="1" applyNumberFormat="1" applyFont="1" applyFill="1" applyBorder="1" applyProtection="1"/>
    <xf numFmtId="0" fontId="35" fillId="0" borderId="21" xfId="0" applyFont="1" applyBorder="1" applyAlignment="1">
      <alignment horizontal="center" vertical="top" wrapText="1"/>
    </xf>
    <xf numFmtId="0" fontId="9" fillId="0" borderId="21" xfId="0" applyFont="1" applyBorder="1"/>
    <xf numFmtId="0" fontId="16" fillId="0" borderId="22" xfId="0" applyFont="1" applyBorder="1" applyAlignment="1">
      <alignment horizontal="center" vertical="top" wrapText="1"/>
    </xf>
    <xf numFmtId="0" fontId="16" fillId="0" borderId="23" xfId="0" applyFont="1" applyBorder="1" applyAlignment="1">
      <alignment horizontal="center" vertical="top" wrapText="1"/>
    </xf>
    <xf numFmtId="0" fontId="16" fillId="0" borderId="23" xfId="0" applyFont="1" applyBorder="1" applyAlignment="1">
      <alignment horizontal="left" vertical="top" wrapText="1"/>
    </xf>
    <xf numFmtId="0" fontId="37" fillId="0" borderId="32" xfId="0" applyFont="1" applyBorder="1" applyAlignment="1">
      <alignment horizontal="center" vertical="center" wrapText="1"/>
    </xf>
    <xf numFmtId="0" fontId="35" fillId="0" borderId="20" xfId="0" applyFont="1" applyBorder="1" applyAlignment="1">
      <alignment horizontal="center" vertical="center"/>
    </xf>
    <xf numFmtId="0" fontId="35" fillId="0" borderId="22" xfId="0" applyFont="1" applyBorder="1" applyAlignment="1">
      <alignment horizontal="center" vertical="center"/>
    </xf>
    <xf numFmtId="0" fontId="33" fillId="0" borderId="20" xfId="0" applyFont="1" applyBorder="1" applyAlignment="1">
      <alignment horizontal="center" vertical="center"/>
    </xf>
    <xf numFmtId="0" fontId="34" fillId="0" borderId="20" xfId="0" applyFont="1" applyBorder="1" applyAlignment="1">
      <alignment horizontal="center" vertical="center"/>
    </xf>
    <xf numFmtId="0" fontId="33" fillId="0" borderId="20" xfId="0" applyFont="1" applyBorder="1" applyAlignment="1">
      <alignment horizontal="center" vertical="center" wrapText="1"/>
    </xf>
    <xf numFmtId="1" fontId="35" fillId="0" borderId="20" xfId="0" applyNumberFormat="1" applyFont="1" applyBorder="1" applyAlignment="1">
      <alignment horizontal="center" vertical="center"/>
    </xf>
    <xf numFmtId="0" fontId="34" fillId="0" borderId="20" xfId="0" applyFont="1" applyBorder="1" applyAlignment="1">
      <alignment horizontal="center" vertical="center" wrapText="1"/>
    </xf>
    <xf numFmtId="1" fontId="33" fillId="0" borderId="20" xfId="0" applyNumberFormat="1" applyFont="1" applyBorder="1" applyAlignment="1">
      <alignment horizontal="center" vertical="center"/>
    </xf>
    <xf numFmtId="49" fontId="33" fillId="0" borderId="20" xfId="0" applyNumberFormat="1" applyFont="1" applyBorder="1" applyAlignment="1">
      <alignment horizontal="center" vertical="center"/>
    </xf>
    <xf numFmtId="49" fontId="35" fillId="0" borderId="20" xfId="0" applyNumberFormat="1" applyFont="1" applyBorder="1" applyAlignment="1">
      <alignment horizontal="center" vertical="center"/>
    </xf>
    <xf numFmtId="0" fontId="33" fillId="0" borderId="22" xfId="0" applyFont="1" applyBorder="1" applyAlignment="1">
      <alignment horizontal="center" vertical="center"/>
    </xf>
    <xf numFmtId="0" fontId="35" fillId="0" borderId="20" xfId="0" applyFont="1" applyBorder="1" applyAlignment="1">
      <alignment horizontal="center" vertical="center" wrapText="1"/>
    </xf>
    <xf numFmtId="0" fontId="35" fillId="0" borderId="22" xfId="0" applyFont="1" applyBorder="1" applyAlignment="1">
      <alignment horizontal="center" vertical="center" wrapText="1"/>
    </xf>
    <xf numFmtId="0" fontId="34" fillId="0" borderId="22" xfId="0" applyFont="1" applyBorder="1" applyAlignment="1">
      <alignment horizontal="left" vertical="center" wrapText="1"/>
    </xf>
    <xf numFmtId="49" fontId="38" fillId="0" borderId="20" xfId="0" applyNumberFormat="1" applyFont="1" applyBorder="1" applyAlignment="1">
      <alignment horizontal="center" vertical="center"/>
    </xf>
    <xf numFmtId="0" fontId="35" fillId="0" borderId="23" xfId="0" applyFont="1" applyBorder="1" applyAlignment="1">
      <alignment horizontal="center" vertical="center"/>
    </xf>
    <xf numFmtId="0" fontId="34" fillId="0" borderId="21" xfId="0" applyFont="1" applyBorder="1" applyAlignment="1">
      <alignment horizontal="center" vertical="center"/>
    </xf>
    <xf numFmtId="0" fontId="35" fillId="0" borderId="21" xfId="0" applyFont="1" applyBorder="1" applyAlignment="1">
      <alignment horizontal="center" vertical="center"/>
    </xf>
    <xf numFmtId="0" fontId="34"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8" fillId="5" borderId="20" xfId="0" applyFont="1" applyFill="1" applyBorder="1" applyAlignment="1">
      <alignment horizontal="left" vertical="center" wrapText="1"/>
    </xf>
    <xf numFmtId="0" fontId="38" fillId="0" borderId="20" xfId="0" applyFont="1" applyBorder="1" applyAlignment="1">
      <alignment horizontal="left" vertical="center" wrapText="1"/>
    </xf>
    <xf numFmtId="49" fontId="38" fillId="3" borderId="20" xfId="0" applyNumberFormat="1" applyFont="1" applyFill="1" applyBorder="1" applyAlignment="1">
      <alignment horizontal="center" vertical="center"/>
    </xf>
    <xf numFmtId="0" fontId="14" fillId="3" borderId="20" xfId="0" applyFont="1" applyFill="1" applyBorder="1" applyAlignment="1">
      <alignment horizontal="left" vertical="top" wrapText="1"/>
    </xf>
    <xf numFmtId="0" fontId="15" fillId="3" borderId="20" xfId="0" applyFont="1" applyFill="1" applyBorder="1" applyAlignment="1">
      <alignment horizontal="left" vertical="top" wrapText="1"/>
    </xf>
    <xf numFmtId="0" fontId="38" fillId="3" borderId="20" xfId="0" applyFont="1" applyFill="1" applyBorder="1" applyAlignment="1">
      <alignment horizontal="left" vertical="center" wrapText="1"/>
    </xf>
    <xf numFmtId="0" fontId="14" fillId="3" borderId="20" xfId="0" applyFont="1" applyFill="1" applyBorder="1" applyAlignment="1">
      <alignment horizontal="center" vertical="top" wrapText="1"/>
    </xf>
    <xf numFmtId="0" fontId="15" fillId="3" borderId="20" xfId="0" applyFont="1" applyFill="1" applyBorder="1" applyAlignment="1">
      <alignment vertical="top" wrapText="1"/>
    </xf>
    <xf numFmtId="0" fontId="35" fillId="0" borderId="0" xfId="0" applyFont="1" applyAlignment="1">
      <alignment horizontal="center" vertical="center" wrapText="1"/>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35" fillId="0" borderId="0" xfId="0" applyFont="1" applyAlignment="1">
      <alignment horizontal="center" vertical="center"/>
    </xf>
    <xf numFmtId="0" fontId="16" fillId="0" borderId="34" xfId="0" applyFont="1" applyBorder="1" applyAlignment="1">
      <alignment horizontal="center" vertical="center" wrapText="1"/>
    </xf>
    <xf numFmtId="0" fontId="17" fillId="0" borderId="22" xfId="0" applyFont="1" applyBorder="1" applyAlignment="1">
      <alignment horizontal="center" vertical="top" wrapText="1"/>
    </xf>
    <xf numFmtId="0" fontId="8" fillId="0" borderId="3" xfId="0" applyFont="1" applyBorder="1" applyAlignment="1">
      <alignment horizontal="left" vertical="top" wrapText="1"/>
    </xf>
    <xf numFmtId="0" fontId="9" fillId="0" borderId="38" xfId="0" applyFont="1" applyBorder="1" applyAlignment="1">
      <alignment horizontal="left" vertical="top" wrapText="1"/>
    </xf>
    <xf numFmtId="0" fontId="19" fillId="0" borderId="39" xfId="0" applyFont="1" applyBorder="1" applyAlignment="1">
      <alignment horizontal="left" wrapText="1"/>
    </xf>
    <xf numFmtId="0" fontId="29" fillId="0" borderId="20" xfId="0" applyFont="1" applyBorder="1" applyAlignment="1">
      <alignment horizontal="left" vertical="top"/>
    </xf>
    <xf numFmtId="0" fontId="9" fillId="0" borderId="23" xfId="0" applyFont="1" applyBorder="1" applyAlignment="1">
      <alignment horizontal="right" vertical="top"/>
    </xf>
    <xf numFmtId="0" fontId="9" fillId="0" borderId="24" xfId="0" applyFont="1" applyBorder="1" applyAlignment="1">
      <alignment horizontal="left" vertical="top"/>
    </xf>
    <xf numFmtId="0" fontId="9" fillId="0" borderId="20" xfId="0" applyFont="1" applyBorder="1" applyAlignment="1">
      <alignment horizontal="left" vertical="top"/>
    </xf>
    <xf numFmtId="0" fontId="9" fillId="0" borderId="24" xfId="0" applyFont="1" applyBorder="1" applyAlignment="1">
      <alignment horizontal="left" vertical="top" wrapText="1"/>
    </xf>
    <xf numFmtId="0" fontId="34" fillId="0" borderId="23" xfId="0" applyFont="1" applyBorder="1" applyAlignment="1">
      <alignment horizontal="center" vertical="center"/>
    </xf>
    <xf numFmtId="0" fontId="9" fillId="0" borderId="20" xfId="0" applyFont="1" applyBorder="1" applyAlignment="1">
      <alignment horizontal="center" vertical="top" wrapText="1"/>
    </xf>
    <xf numFmtId="42" fontId="9" fillId="0" borderId="24" xfId="0" applyNumberFormat="1" applyFont="1" applyBorder="1"/>
    <xf numFmtId="0" fontId="17" fillId="0" borderId="20" xfId="0" applyFont="1" applyBorder="1" applyAlignment="1">
      <alignment horizontal="center"/>
    </xf>
    <xf numFmtId="0" fontId="1" fillId="0" borderId="0" xfId="0" quotePrefix="1" applyFont="1"/>
    <xf numFmtId="0" fontId="33" fillId="8" borderId="20" xfId="0" applyFont="1" applyFill="1" applyBorder="1" applyAlignment="1">
      <alignment horizontal="center" vertical="center"/>
    </xf>
    <xf numFmtId="0" fontId="9" fillId="8" borderId="22" xfId="0" applyFont="1" applyFill="1" applyBorder="1"/>
    <xf numFmtId="0" fontId="9" fillId="8" borderId="21" xfId="0" applyFont="1" applyFill="1" applyBorder="1"/>
    <xf numFmtId="0" fontId="34" fillId="8" borderId="23" xfId="0" applyFont="1" applyFill="1" applyBorder="1" applyAlignment="1">
      <alignment horizontal="center" vertical="center"/>
    </xf>
    <xf numFmtId="0" fontId="39" fillId="8" borderId="23" xfId="0" applyFont="1" applyFill="1" applyBorder="1" applyAlignment="1">
      <alignment horizontal="center" vertical="center" wrapText="1"/>
    </xf>
    <xf numFmtId="0" fontId="34" fillId="8" borderId="20" xfId="0" applyFont="1" applyFill="1" applyBorder="1" applyAlignment="1">
      <alignment horizontal="center" vertical="center"/>
    </xf>
    <xf numFmtId="0" fontId="9" fillId="8" borderId="20" xfId="0" applyFont="1" applyFill="1" applyBorder="1"/>
    <xf numFmtId="0" fontId="34" fillId="8" borderId="20" xfId="0" applyFont="1" applyFill="1" applyBorder="1" applyAlignment="1">
      <alignment horizontal="center" vertical="center" wrapText="1"/>
    </xf>
    <xf numFmtId="0" fontId="33" fillId="8" borderId="20" xfId="0" applyFont="1" applyFill="1" applyBorder="1" applyAlignment="1">
      <alignment horizontal="center" vertical="center" wrapText="1"/>
    </xf>
    <xf numFmtId="0" fontId="17" fillId="8" borderId="20" xfId="0" applyFont="1" applyFill="1" applyBorder="1" applyAlignment="1">
      <alignment horizontal="left" vertical="center" wrapText="1"/>
    </xf>
    <xf numFmtId="42" fontId="9" fillId="7" borderId="25" xfId="4" applyNumberFormat="1" applyFont="1" applyFill="1" applyBorder="1" applyAlignment="1" applyProtection="1">
      <alignment horizontal="right"/>
    </xf>
    <xf numFmtId="0" fontId="9" fillId="0" borderId="40" xfId="0" applyFont="1" applyBorder="1" applyAlignment="1">
      <alignment horizontal="left"/>
    </xf>
    <xf numFmtId="9" fontId="1" fillId="0" borderId="0" xfId="0" quotePrefix="1" applyNumberFormat="1" applyFont="1"/>
    <xf numFmtId="0" fontId="44" fillId="0" borderId="25" xfId="0" applyFont="1" applyBorder="1" applyAlignment="1">
      <alignment horizontal="center" vertical="center"/>
    </xf>
    <xf numFmtId="0" fontId="44" fillId="0" borderId="25" xfId="0" applyFont="1" applyBorder="1" applyAlignment="1">
      <alignment horizontal="center" vertical="center" wrapText="1"/>
    </xf>
    <xf numFmtId="0" fontId="46" fillId="0" borderId="20" xfId="0" applyFont="1" applyBorder="1"/>
    <xf numFmtId="0" fontId="47" fillId="0" borderId="20" xfId="0" applyFont="1" applyBorder="1" applyAlignment="1">
      <alignment horizontal="center" vertical="top" wrapText="1"/>
    </xf>
    <xf numFmtId="0" fontId="14" fillId="10" borderId="20" xfId="0" applyFont="1" applyFill="1" applyBorder="1" applyAlignment="1">
      <alignment horizontal="left" vertical="top" wrapText="1"/>
    </xf>
    <xf numFmtId="0" fontId="15" fillId="0" borderId="20" xfId="0" applyFont="1" applyBorder="1" applyAlignment="1">
      <alignment horizontal="center" vertical="top" wrapText="1"/>
    </xf>
    <xf numFmtId="0" fontId="9" fillId="0" borderId="38" xfId="0" applyFont="1" applyBorder="1" applyAlignment="1">
      <alignment horizontal="left"/>
    </xf>
    <xf numFmtId="42" fontId="9" fillId="0" borderId="25" xfId="4" applyNumberFormat="1" applyFont="1" applyBorder="1" applyAlignment="1" applyProtection="1">
      <alignment horizontal="right"/>
    </xf>
    <xf numFmtId="0" fontId="29" fillId="0" borderId="24" xfId="0" applyFont="1" applyBorder="1" applyAlignment="1">
      <alignment horizontal="left" vertical="top"/>
    </xf>
    <xf numFmtId="0" fontId="31" fillId="0" borderId="24" xfId="0" applyFont="1" applyBorder="1" applyAlignment="1">
      <alignment horizontal="left" vertical="top"/>
    </xf>
    <xf numFmtId="0" fontId="15" fillId="12" borderId="20" xfId="0" applyFont="1" applyFill="1" applyBorder="1" applyAlignment="1">
      <alignment horizontal="left" vertical="top" wrapText="1"/>
    </xf>
    <xf numFmtId="0" fontId="15" fillId="13" borderId="20" xfId="0" applyFont="1" applyFill="1" applyBorder="1" applyAlignment="1">
      <alignment horizontal="left" vertical="top" wrapText="1"/>
    </xf>
    <xf numFmtId="0" fontId="35" fillId="12" borderId="20" xfId="0" applyFont="1" applyFill="1" applyBorder="1" applyAlignment="1">
      <alignment horizontal="center" vertical="center"/>
    </xf>
    <xf numFmtId="0" fontId="35" fillId="11" borderId="20" xfId="0" applyFont="1" applyFill="1" applyBorder="1" applyAlignment="1">
      <alignment horizontal="center" vertical="center"/>
    </xf>
    <xf numFmtId="0" fontId="21" fillId="0" borderId="23" xfId="0" applyFont="1" applyBorder="1" applyAlignment="1">
      <alignment horizontal="center"/>
    </xf>
    <xf numFmtId="49" fontId="35" fillId="0" borderId="23" xfId="0" applyNumberFormat="1" applyFont="1" applyBorder="1" applyAlignment="1">
      <alignment horizontal="center" vertical="center"/>
    </xf>
    <xf numFmtId="42" fontId="9" fillId="0" borderId="38" xfId="0" applyNumberFormat="1" applyFont="1" applyBorder="1"/>
    <xf numFmtId="42" fontId="8" fillId="0" borderId="25" xfId="0" applyNumberFormat="1" applyFont="1" applyBorder="1"/>
    <xf numFmtId="0" fontId="8" fillId="0" borderId="24" xfId="0" applyFont="1" applyBorder="1" applyAlignment="1">
      <alignment horizontal="left" vertical="top"/>
    </xf>
    <xf numFmtId="0" fontId="9" fillId="0" borderId="20" xfId="0" applyFont="1" applyBorder="1" applyAlignment="1">
      <alignment horizontal="left" vertical="top" wrapText="1"/>
    </xf>
    <xf numFmtId="0" fontId="29" fillId="0" borderId="20" xfId="0" applyFont="1" applyBorder="1" applyAlignment="1">
      <alignment horizontal="left" vertical="top" wrapText="1"/>
    </xf>
    <xf numFmtId="0" fontId="8" fillId="0" borderId="20" xfId="0" applyFont="1" applyBorder="1" applyAlignment="1">
      <alignment horizontal="left" vertical="top"/>
    </xf>
    <xf numFmtId="0" fontId="8" fillId="0" borderId="20" xfId="0" applyFont="1" applyBorder="1" applyAlignment="1">
      <alignment horizontal="left" vertical="top" wrapText="1"/>
    </xf>
    <xf numFmtId="0" fontId="29" fillId="0" borderId="25" xfId="0" applyFont="1" applyBorder="1" applyAlignment="1">
      <alignment horizontal="left" vertical="top" wrapText="1"/>
    </xf>
    <xf numFmtId="0" fontId="19" fillId="0" borderId="0" xfId="0" applyFont="1"/>
    <xf numFmtId="0" fontId="11" fillId="8" borderId="20" xfId="0" applyFont="1" applyFill="1" applyBorder="1" applyAlignment="1">
      <alignment horizontal="right" vertical="top" wrapText="1"/>
    </xf>
    <xf numFmtId="0" fontId="21" fillId="8" borderId="22" xfId="0" applyFont="1" applyFill="1" applyBorder="1" applyAlignment="1">
      <alignment vertical="center"/>
    </xf>
    <xf numFmtId="42" fontId="9" fillId="8" borderId="22" xfId="4" applyNumberFormat="1" applyFont="1" applyFill="1" applyBorder="1" applyAlignment="1" applyProtection="1">
      <alignment horizontal="center"/>
    </xf>
    <xf numFmtId="0" fontId="28" fillId="8" borderId="22" xfId="0" applyFont="1" applyFill="1" applyBorder="1" applyAlignment="1">
      <alignment vertical="top" wrapText="1"/>
    </xf>
    <xf numFmtId="6" fontId="9" fillId="0" borderId="20" xfId="0" applyNumberFormat="1" applyFont="1" applyBorder="1"/>
    <xf numFmtId="49" fontId="45" fillId="0" borderId="37" xfId="0" applyNumberFormat="1" applyFont="1" applyBorder="1" applyAlignment="1">
      <alignment vertical="top" wrapText="1"/>
    </xf>
    <xf numFmtId="49" fontId="45" fillId="0" borderId="3" xfId="0" applyNumberFormat="1" applyFont="1" applyBorder="1" applyAlignment="1">
      <alignment vertical="top" wrapText="1"/>
    </xf>
    <xf numFmtId="49" fontId="45" fillId="0" borderId="60" xfId="0" applyNumberFormat="1" applyFont="1" applyBorder="1" applyAlignment="1">
      <alignment vertical="top" wrapText="1"/>
    </xf>
    <xf numFmtId="49" fontId="45" fillId="0" borderId="61" xfId="0" applyNumberFormat="1" applyFont="1" applyBorder="1" applyAlignment="1">
      <alignment vertical="top" wrapText="1"/>
    </xf>
    <xf numFmtId="49" fontId="45" fillId="0" borderId="0" xfId="0" applyNumberFormat="1" applyFont="1" applyAlignment="1">
      <alignment vertical="top" wrapText="1"/>
    </xf>
    <xf numFmtId="49" fontId="45" fillId="0" borderId="62" xfId="0" applyNumberFormat="1" applyFont="1" applyBorder="1" applyAlignment="1">
      <alignment vertical="top" wrapText="1"/>
    </xf>
    <xf numFmtId="0" fontId="16" fillId="4" borderId="22" xfId="0" applyFont="1" applyFill="1" applyBorder="1" applyAlignment="1">
      <alignment horizontal="left"/>
    </xf>
    <xf numFmtId="0" fontId="16" fillId="4" borderId="21" xfId="0" applyFont="1" applyFill="1" applyBorder="1" applyAlignment="1">
      <alignment horizontal="left"/>
    </xf>
    <xf numFmtId="0" fontId="55" fillId="4" borderId="51" xfId="10" applyFont="1" applyFill="1" applyBorder="1" applyAlignment="1" applyProtection="1">
      <alignment horizontal="left"/>
      <protection locked="0"/>
    </xf>
    <xf numFmtId="0" fontId="55" fillId="4" borderId="33" xfId="10" applyFont="1" applyFill="1" applyBorder="1" applyAlignment="1" applyProtection="1">
      <alignment horizontal="left"/>
      <protection locked="0"/>
    </xf>
    <xf numFmtId="0" fontId="8" fillId="0" borderId="25" xfId="0" applyFont="1" applyBorder="1" applyAlignment="1">
      <alignment horizontal="center"/>
    </xf>
    <xf numFmtId="0" fontId="17" fillId="0" borderId="20" xfId="4" applyNumberFormat="1" applyFont="1" applyFill="1" applyBorder="1" applyAlignment="1" applyProtection="1">
      <alignment horizontal="center"/>
    </xf>
    <xf numFmtId="10" fontId="9" fillId="0" borderId="22" xfId="11" applyNumberFormat="1" applyFont="1" applyFill="1" applyBorder="1" applyAlignment="1" applyProtection="1">
      <alignment horizontal="center"/>
    </xf>
    <xf numFmtId="49" fontId="58" fillId="0" borderId="51" xfId="0" applyNumberFormat="1" applyFont="1" applyBorder="1" applyAlignment="1">
      <alignment vertical="top" wrapText="1"/>
    </xf>
    <xf numFmtId="49" fontId="58" fillId="0" borderId="33" xfId="0" applyNumberFormat="1" applyFont="1" applyBorder="1" applyAlignment="1">
      <alignment vertical="top" wrapText="1"/>
    </xf>
    <xf numFmtId="49" fontId="58" fillId="0" borderId="52" xfId="0" applyNumberFormat="1" applyFont="1" applyBorder="1" applyAlignment="1">
      <alignment vertical="top" wrapText="1"/>
    </xf>
    <xf numFmtId="0" fontId="8" fillId="0" borderId="22" xfId="0" applyFont="1" applyBorder="1" applyAlignment="1">
      <alignment horizontal="left" vertical="top" wrapText="1"/>
    </xf>
    <xf numFmtId="0" fontId="38" fillId="0" borderId="22" xfId="0" applyFont="1" applyBorder="1" applyAlignment="1">
      <alignment horizontal="right" vertical="center" wrapText="1"/>
    </xf>
    <xf numFmtId="0" fontId="38" fillId="0" borderId="22" xfId="0" applyFont="1" applyBorder="1" applyAlignment="1">
      <alignment horizontal="left" vertical="center" wrapText="1" indent="2"/>
    </xf>
    <xf numFmtId="0" fontId="21" fillId="0" borderId="22" xfId="0" applyFont="1" applyBorder="1" applyAlignment="1">
      <alignment horizontal="left" wrapText="1"/>
    </xf>
    <xf numFmtId="0" fontId="21" fillId="0" borderId="22" xfId="0" applyFont="1" applyBorder="1" applyAlignment="1">
      <alignment horizontal="left" wrapText="1" indent="6"/>
    </xf>
    <xf numFmtId="0" fontId="21" fillId="0" borderId="22" xfId="0" applyFont="1" applyBorder="1" applyAlignment="1">
      <alignment horizontal="left" wrapText="1" indent="8"/>
    </xf>
    <xf numFmtId="0" fontId="21" fillId="0" borderId="22" xfId="0" applyFont="1" applyBorder="1" applyAlignment="1">
      <alignment horizontal="right" wrapText="1"/>
    </xf>
    <xf numFmtId="0" fontId="8" fillId="0" borderId="21" xfId="0" applyFont="1" applyBorder="1" applyAlignment="1">
      <alignment horizontal="left" vertical="top" wrapText="1"/>
    </xf>
    <xf numFmtId="0" fontId="34" fillId="0" borderId="23" xfId="0" applyFont="1" applyBorder="1" applyAlignment="1">
      <alignment horizontal="center" vertical="top" wrapText="1"/>
    </xf>
    <xf numFmtId="42" fontId="31" fillId="14" borderId="31" xfId="4" applyNumberFormat="1" applyFont="1" applyFill="1" applyBorder="1" applyAlignment="1" applyProtection="1">
      <alignment horizontal="right"/>
    </xf>
    <xf numFmtId="0" fontId="8" fillId="8" borderId="20" xfId="0" applyFont="1" applyFill="1" applyBorder="1"/>
    <xf numFmtId="0" fontId="9" fillId="0" borderId="22" xfId="0" applyFont="1" applyBorder="1"/>
    <xf numFmtId="0" fontId="9" fillId="0" borderId="25" xfId="0" applyFont="1" applyBorder="1"/>
    <xf numFmtId="0" fontId="9" fillId="0" borderId="24" xfId="0" applyFont="1" applyBorder="1"/>
    <xf numFmtId="42" fontId="58" fillId="0" borderId="38" xfId="0" applyNumberFormat="1" applyFont="1" applyBorder="1" applyAlignment="1">
      <alignment horizontal="center" vertical="center" wrapText="1"/>
    </xf>
    <xf numFmtId="42" fontId="9" fillId="15" borderId="26" xfId="0" applyNumberFormat="1" applyFont="1" applyFill="1" applyBorder="1" applyAlignment="1" applyProtection="1">
      <alignment horizontal="right"/>
      <protection locked="0"/>
    </xf>
    <xf numFmtId="42" fontId="8" fillId="16" borderId="20" xfId="0" applyNumberFormat="1" applyFont="1" applyFill="1" applyBorder="1" applyAlignment="1">
      <alignment horizontal="right"/>
    </xf>
    <xf numFmtId="0" fontId="8" fillId="16" borderId="20" xfId="0" applyFont="1" applyFill="1" applyBorder="1" applyAlignment="1">
      <alignment vertical="top"/>
    </xf>
    <xf numFmtId="42" fontId="8" fillId="16" borderId="20" xfId="0" applyNumberFormat="1" applyFont="1" applyFill="1" applyBorder="1" applyAlignment="1">
      <alignment horizontal="right" vertical="top" wrapText="1"/>
    </xf>
    <xf numFmtId="0" fontId="8" fillId="16" borderId="22" xfId="0" applyFont="1" applyFill="1" applyBorder="1" applyAlignment="1">
      <alignment horizontal="left" vertical="top"/>
    </xf>
    <xf numFmtId="0" fontId="8" fillId="16" borderId="23" xfId="0" applyFont="1" applyFill="1" applyBorder="1" applyAlignment="1">
      <alignment horizontal="left" vertical="top"/>
    </xf>
    <xf numFmtId="0" fontId="31" fillId="16" borderId="2" xfId="0" applyFont="1" applyFill="1" applyBorder="1" applyAlignment="1">
      <alignment horizontal="center" vertical="center" wrapText="1"/>
    </xf>
    <xf numFmtId="0" fontId="8" fillId="16" borderId="28" xfId="0" applyFont="1" applyFill="1" applyBorder="1" applyAlignment="1">
      <alignment horizontal="center" vertical="top" wrapText="1"/>
    </xf>
    <xf numFmtId="0" fontId="32" fillId="16" borderId="29" xfId="0" applyFont="1" applyFill="1" applyBorder="1" applyAlignment="1">
      <alignment horizontal="center" vertical="center" wrapText="1"/>
    </xf>
    <xf numFmtId="42" fontId="8" fillId="16" borderId="20" xfId="4" applyNumberFormat="1" applyFont="1" applyFill="1" applyBorder="1" applyAlignment="1" applyProtection="1">
      <alignment horizontal="right"/>
    </xf>
    <xf numFmtId="165" fontId="8" fillId="16" borderId="22" xfId="4" applyNumberFormat="1" applyFont="1" applyFill="1" applyBorder="1" applyAlignment="1" applyProtection="1">
      <alignment horizontal="right"/>
    </xf>
    <xf numFmtId="165" fontId="8" fillId="16" borderId="20" xfId="4" applyNumberFormat="1" applyFont="1" applyFill="1" applyBorder="1" applyAlignment="1" applyProtection="1">
      <alignment horizontal="right"/>
    </xf>
    <xf numFmtId="0" fontId="11" fillId="16" borderId="20" xfId="0" applyFont="1" applyFill="1" applyBorder="1" applyAlignment="1">
      <alignment horizontal="right" vertical="top" wrapText="1"/>
    </xf>
    <xf numFmtId="42" fontId="8" fillId="16" borderId="22" xfId="0" applyNumberFormat="1" applyFont="1" applyFill="1" applyBorder="1" applyAlignment="1">
      <alignment horizontal="center" vertical="top" wrapText="1"/>
    </xf>
    <xf numFmtId="42" fontId="8" fillId="16" borderId="31" xfId="4" applyNumberFormat="1" applyFont="1" applyFill="1" applyBorder="1" applyAlignment="1" applyProtection="1">
      <alignment horizontal="right"/>
    </xf>
    <xf numFmtId="44" fontId="9" fillId="18" borderId="30" xfId="4" applyFont="1" applyFill="1" applyBorder="1" applyAlignment="1" applyProtection="1">
      <alignment horizontal="right"/>
    </xf>
    <xf numFmtId="42" fontId="8" fillId="18" borderId="31" xfId="4" applyNumberFormat="1" applyFont="1" applyFill="1" applyBorder="1" applyAlignment="1" applyProtection="1">
      <alignment horizontal="right"/>
    </xf>
    <xf numFmtId="0" fontId="17" fillId="15" borderId="26" xfId="0" applyFont="1" applyFill="1" applyBorder="1" applyAlignment="1" applyProtection="1">
      <alignment horizontal="center"/>
      <protection locked="0"/>
    </xf>
    <xf numFmtId="42" fontId="9" fillId="15" borderId="20" xfId="0" applyNumberFormat="1" applyFont="1" applyFill="1" applyBorder="1" applyProtection="1">
      <protection locked="0"/>
    </xf>
    <xf numFmtId="42" fontId="9" fillId="15" borderId="26" xfId="0" applyNumberFormat="1" applyFont="1" applyFill="1" applyBorder="1" applyProtection="1">
      <protection locked="0"/>
    </xf>
    <xf numFmtId="0" fontId="9" fillId="15" borderId="58" xfId="0" applyFont="1" applyFill="1" applyBorder="1" applyAlignment="1" applyProtection="1">
      <alignment horizontal="left" vertical="center"/>
      <protection locked="0"/>
    </xf>
    <xf numFmtId="0" fontId="34" fillId="15" borderId="20" xfId="0" applyFont="1" applyFill="1" applyBorder="1" applyAlignment="1">
      <alignment horizontal="left" vertical="center" wrapText="1"/>
    </xf>
    <xf numFmtId="0" fontId="34" fillId="15" borderId="22" xfId="0" applyFont="1" applyFill="1" applyBorder="1" applyAlignment="1">
      <alignment horizontal="left" vertical="center" wrapText="1"/>
    </xf>
    <xf numFmtId="0" fontId="35" fillId="15" borderId="22" xfId="0" applyFont="1" applyFill="1" applyBorder="1" applyAlignment="1">
      <alignment horizontal="center" vertical="center" wrapText="1"/>
    </xf>
    <xf numFmtId="0" fontId="35" fillId="15" borderId="20" xfId="0" applyFont="1" applyFill="1" applyBorder="1" applyAlignment="1">
      <alignment horizontal="center" vertical="center" wrapText="1"/>
    </xf>
    <xf numFmtId="0" fontId="34" fillId="15" borderId="20" xfId="0" applyFont="1" applyFill="1" applyBorder="1" applyAlignment="1">
      <alignment horizontal="center" vertical="center" wrapText="1"/>
    </xf>
    <xf numFmtId="0" fontId="9" fillId="15" borderId="23" xfId="0" applyFont="1" applyFill="1" applyBorder="1" applyAlignment="1">
      <alignment vertical="center"/>
    </xf>
    <xf numFmtId="0" fontId="8" fillId="15" borderId="23" xfId="0" applyFont="1" applyFill="1" applyBorder="1" applyAlignment="1">
      <alignment horizontal="left" vertical="center" wrapText="1"/>
    </xf>
    <xf numFmtId="0" fontId="33" fillId="15" borderId="20" xfId="0" applyFont="1" applyFill="1" applyBorder="1" applyAlignment="1">
      <alignment horizontal="center" vertical="center" wrapText="1"/>
    </xf>
    <xf numFmtId="0" fontId="33" fillId="15" borderId="22" xfId="0" applyFont="1" applyFill="1" applyBorder="1" applyAlignment="1">
      <alignment horizontal="center" vertical="center" wrapText="1"/>
    </xf>
    <xf numFmtId="0" fontId="8" fillId="15" borderId="24" xfId="0" applyFont="1" applyFill="1" applyBorder="1" applyAlignment="1">
      <alignment horizontal="left" vertical="top" wrapText="1"/>
    </xf>
    <xf numFmtId="0" fontId="34" fillId="15" borderId="23" xfId="0" applyFont="1" applyFill="1" applyBorder="1" applyAlignment="1">
      <alignment horizontal="center" vertical="center" wrapText="1"/>
    </xf>
    <xf numFmtId="0" fontId="9" fillId="0" borderId="42" xfId="0" applyFont="1" applyBorder="1" applyAlignment="1">
      <alignment horizontal="right" vertical="top" wrapText="1"/>
    </xf>
    <xf numFmtId="0" fontId="0" fillId="0" borderId="0" xfId="0" quotePrefix="1" applyAlignment="1">
      <alignment wrapText="1"/>
    </xf>
    <xf numFmtId="0" fontId="1" fillId="0" borderId="0" xfId="0" quotePrefix="1" applyFont="1" applyAlignment="1">
      <alignment wrapText="1"/>
    </xf>
    <xf numFmtId="0" fontId="0" fillId="0" borderId="0" xfId="0" applyAlignment="1">
      <alignment wrapText="1"/>
    </xf>
    <xf numFmtId="5" fontId="9" fillId="0" borderId="20" xfId="4" applyNumberFormat="1" applyFont="1" applyFill="1" applyBorder="1" applyAlignment="1" applyProtection="1">
      <alignment horizontal="center"/>
    </xf>
    <xf numFmtId="0" fontId="61" fillId="0" borderId="22" xfId="0" applyFont="1" applyBorder="1" applyAlignment="1">
      <alignment horizontal="center" vertical="top"/>
    </xf>
    <xf numFmtId="0" fontId="61" fillId="0" borderId="23" xfId="0" applyFont="1" applyBorder="1" applyAlignment="1">
      <alignment horizontal="center" vertical="top"/>
    </xf>
    <xf numFmtId="0" fontId="31" fillId="0" borderId="41" xfId="0" applyFont="1" applyBorder="1" applyAlignment="1">
      <alignment horizontal="right" vertical="top" wrapText="1"/>
    </xf>
    <xf numFmtId="0" fontId="31" fillId="0" borderId="21" xfId="0" applyFont="1" applyBorder="1" applyAlignment="1">
      <alignment horizontal="right" vertical="top" wrapText="1"/>
    </xf>
    <xf numFmtId="0" fontId="17" fillId="0" borderId="20" xfId="0" applyFont="1" applyBorder="1" applyAlignment="1">
      <alignment horizontal="left" vertical="top" wrapText="1"/>
    </xf>
    <xf numFmtId="0" fontId="29" fillId="9" borderId="22" xfId="0" applyFont="1" applyFill="1" applyBorder="1" applyAlignment="1">
      <alignment horizontal="left" vertical="top" wrapText="1"/>
    </xf>
    <xf numFmtId="0" fontId="29" fillId="9" borderId="21" xfId="0" applyFont="1" applyFill="1" applyBorder="1" applyAlignment="1">
      <alignment horizontal="left" vertical="top" wrapText="1"/>
    </xf>
    <xf numFmtId="0" fontId="60" fillId="0" borderId="22"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23" xfId="0" applyFont="1" applyBorder="1" applyAlignment="1">
      <alignment horizontal="center" vertical="center" wrapText="1"/>
    </xf>
    <xf numFmtId="0" fontId="57" fillId="0" borderId="20" xfId="0" applyFont="1" applyBorder="1" applyAlignment="1">
      <alignment horizontal="left" vertical="top" wrapText="1"/>
    </xf>
    <xf numFmtId="49" fontId="16" fillId="15" borderId="65" xfId="0" applyNumberFormat="1" applyFont="1" applyFill="1" applyBorder="1" applyAlignment="1" applyProtection="1">
      <alignment horizontal="left" vertical="top"/>
      <protection locked="0"/>
    </xf>
    <xf numFmtId="49" fontId="16" fillId="15" borderId="67" xfId="0" applyNumberFormat="1" applyFont="1" applyFill="1" applyBorder="1" applyAlignment="1" applyProtection="1">
      <alignment horizontal="left" vertical="top"/>
      <protection locked="0"/>
    </xf>
    <xf numFmtId="0" fontId="19" fillId="8" borderId="22" xfId="0" applyFont="1" applyFill="1" applyBorder="1" applyAlignment="1">
      <alignment horizontal="center"/>
    </xf>
    <xf numFmtId="0" fontId="19" fillId="8" borderId="23" xfId="0" applyFont="1" applyFill="1" applyBorder="1" applyAlignment="1">
      <alignment horizontal="center"/>
    </xf>
    <xf numFmtId="0" fontId="50" fillId="0" borderId="65"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67" xfId="0" applyFont="1" applyBorder="1" applyAlignment="1">
      <alignment horizontal="center" vertical="center" wrapText="1"/>
    </xf>
    <xf numFmtId="0" fontId="17" fillId="0" borderId="51" xfId="0" applyFont="1" applyBorder="1" applyAlignment="1">
      <alignment horizontal="left" vertical="top" wrapText="1"/>
    </xf>
    <xf numFmtId="0" fontId="17" fillId="0" borderId="33" xfId="0" applyFont="1" applyBorder="1" applyAlignment="1">
      <alignment horizontal="left" vertical="top" wrapText="1"/>
    </xf>
    <xf numFmtId="0" fontId="17" fillId="0" borderId="52" xfId="0" applyFont="1" applyBorder="1" applyAlignment="1">
      <alignment horizontal="left" vertical="top" wrapText="1"/>
    </xf>
    <xf numFmtId="0" fontId="17" fillId="0" borderId="35" xfId="0" applyFont="1" applyBorder="1" applyAlignment="1">
      <alignment horizontal="left" vertical="top" wrapText="1"/>
    </xf>
    <xf numFmtId="0" fontId="17" fillId="0" borderId="32" xfId="0" applyFont="1" applyBorder="1" applyAlignment="1">
      <alignment horizontal="left" vertical="top" wrapText="1"/>
    </xf>
    <xf numFmtId="0" fontId="17" fillId="0" borderId="36" xfId="0" applyFont="1" applyBorder="1" applyAlignment="1">
      <alignment horizontal="left" vertical="top" wrapText="1"/>
    </xf>
    <xf numFmtId="0" fontId="9" fillId="0" borderId="33" xfId="0" applyFont="1" applyBorder="1" applyAlignment="1">
      <alignment horizontal="center" vertical="top" wrapText="1"/>
    </xf>
    <xf numFmtId="0" fontId="9" fillId="0" borderId="32" xfId="0" applyFont="1" applyBorder="1" applyAlignment="1">
      <alignment horizontal="center" vertical="top" wrapText="1"/>
    </xf>
    <xf numFmtId="0" fontId="16" fillId="6" borderId="20" xfId="0" applyFont="1" applyFill="1" applyBorder="1" applyAlignment="1">
      <alignment horizontal="left"/>
    </xf>
    <xf numFmtId="0" fontId="16" fillId="6" borderId="22" xfId="0" applyFont="1" applyFill="1" applyBorder="1" applyAlignment="1">
      <alignment horizontal="left"/>
    </xf>
    <xf numFmtId="0" fontId="8" fillId="16" borderId="20" xfId="0" applyFont="1" applyFill="1" applyBorder="1" applyAlignment="1">
      <alignment vertical="top"/>
    </xf>
    <xf numFmtId="0" fontId="9" fillId="0" borderId="22" xfId="0" applyFont="1" applyBorder="1" applyAlignment="1">
      <alignment horizontal="left" vertical="top" wrapText="1"/>
    </xf>
    <xf numFmtId="0" fontId="9" fillId="0" borderId="21" xfId="0" applyFont="1" applyBorder="1" applyAlignment="1">
      <alignment horizontal="left" vertical="top" wrapText="1"/>
    </xf>
    <xf numFmtId="0" fontId="9" fillId="0" borderId="23" xfId="0" applyFont="1" applyBorder="1" applyAlignment="1">
      <alignment horizontal="left" vertical="top" wrapText="1"/>
    </xf>
    <xf numFmtId="0" fontId="31" fillId="0" borderId="61" xfId="0" applyFont="1" applyBorder="1" applyAlignment="1">
      <alignment horizontal="right" vertical="top" wrapText="1"/>
    </xf>
    <xf numFmtId="0" fontId="31" fillId="0" borderId="62" xfId="0" applyFont="1" applyBorder="1" applyAlignment="1">
      <alignment horizontal="right" vertical="top" wrapText="1"/>
    </xf>
    <xf numFmtId="0" fontId="31" fillId="0" borderId="35" xfId="0" applyFont="1" applyBorder="1" applyAlignment="1">
      <alignment horizontal="right" vertical="top" wrapText="1"/>
    </xf>
    <xf numFmtId="0" fontId="31" fillId="0" borderId="36" xfId="0" applyFont="1" applyBorder="1" applyAlignment="1">
      <alignment horizontal="right" vertical="top" wrapText="1"/>
    </xf>
    <xf numFmtId="49" fontId="18" fillId="0" borderId="22" xfId="0" applyNumberFormat="1" applyFont="1" applyBorder="1" applyAlignment="1">
      <alignment horizontal="center" vertical="top"/>
    </xf>
    <xf numFmtId="49" fontId="18" fillId="0" borderId="21" xfId="0" applyNumberFormat="1" applyFont="1" applyBorder="1" applyAlignment="1">
      <alignment horizontal="center" vertical="top"/>
    </xf>
    <xf numFmtId="49" fontId="18" fillId="0" borderId="23" xfId="0" applyNumberFormat="1" applyFont="1" applyBorder="1" applyAlignment="1">
      <alignment horizontal="center" vertical="top"/>
    </xf>
    <xf numFmtId="0" fontId="31" fillId="0" borderId="22" xfId="0" applyFont="1" applyBorder="1" applyAlignment="1">
      <alignment horizontal="right" vertical="top"/>
    </xf>
    <xf numFmtId="0" fontId="31" fillId="0" borderId="21" xfId="0" applyFont="1" applyBorder="1" applyAlignment="1">
      <alignment horizontal="right" vertical="top"/>
    </xf>
    <xf numFmtId="0" fontId="31" fillId="0" borderId="23" xfId="0" applyFont="1" applyBorder="1" applyAlignment="1">
      <alignment horizontal="right" vertical="top"/>
    </xf>
    <xf numFmtId="0" fontId="31" fillId="0" borderId="35" xfId="0" applyFont="1" applyBorder="1" applyAlignment="1">
      <alignment horizontal="right"/>
    </xf>
    <xf numFmtId="0" fontId="31" fillId="0" borderId="32" xfId="0" applyFont="1" applyBorder="1" applyAlignment="1">
      <alignment horizontal="right"/>
    </xf>
    <xf numFmtId="0" fontId="31" fillId="0" borderId="36" xfId="0" applyFont="1" applyBorder="1" applyAlignment="1">
      <alignment horizontal="right"/>
    </xf>
    <xf numFmtId="0" fontId="50" fillId="0" borderId="0" xfId="0" applyFont="1" applyAlignment="1">
      <alignment horizontal="center" vertical="center" wrapText="1"/>
    </xf>
    <xf numFmtId="0" fontId="9" fillId="8" borderId="20" xfId="0" applyFont="1" applyFill="1" applyBorder="1" applyAlignment="1">
      <alignment horizontal="center" vertical="top" wrapText="1"/>
    </xf>
    <xf numFmtId="0" fontId="9" fillId="0" borderId="41" xfId="0" applyFont="1" applyBorder="1" applyAlignment="1">
      <alignment horizontal="right" vertical="top" wrapText="1"/>
    </xf>
    <xf numFmtId="0" fontId="9" fillId="0" borderId="21" xfId="0" applyFont="1" applyBorder="1" applyAlignment="1">
      <alignment horizontal="right" vertical="top" wrapText="1"/>
    </xf>
    <xf numFmtId="0" fontId="9" fillId="0" borderId="42" xfId="0" applyFont="1" applyBorder="1" applyAlignment="1">
      <alignment horizontal="right" vertical="top" wrapText="1"/>
    </xf>
    <xf numFmtId="0" fontId="16" fillId="6" borderId="0" xfId="0" applyFont="1" applyFill="1"/>
    <xf numFmtId="0" fontId="8" fillId="16" borderId="22" xfId="0" applyFont="1" applyFill="1" applyBorder="1" applyAlignment="1">
      <alignment horizontal="left"/>
    </xf>
    <xf numFmtId="0" fontId="8" fillId="16" borderId="21" xfId="0" applyFont="1" applyFill="1" applyBorder="1" applyAlignment="1">
      <alignment horizontal="left"/>
    </xf>
    <xf numFmtId="0" fontId="8" fillId="16" borderId="23" xfId="0" applyFont="1" applyFill="1" applyBorder="1" applyAlignment="1">
      <alignment horizontal="left"/>
    </xf>
    <xf numFmtId="0" fontId="17" fillId="0" borderId="22" xfId="0" applyFont="1" applyBorder="1" applyAlignment="1">
      <alignment horizontal="left" vertical="top" wrapText="1"/>
    </xf>
    <xf numFmtId="0" fontId="17" fillId="0" borderId="21" xfId="0" applyFont="1" applyBorder="1" applyAlignment="1">
      <alignment horizontal="left" vertical="top" wrapText="1"/>
    </xf>
    <xf numFmtId="0" fontId="17" fillId="0" borderId="23" xfId="0" applyFont="1" applyBorder="1" applyAlignment="1">
      <alignment horizontal="left" vertical="top" wrapText="1"/>
    </xf>
    <xf numFmtId="0" fontId="17" fillId="6" borderId="0" xfId="0" applyFont="1" applyFill="1"/>
    <xf numFmtId="0" fontId="8" fillId="6" borderId="20" xfId="0" applyFont="1" applyFill="1" applyBorder="1" applyAlignment="1">
      <alignment horizontal="left"/>
    </xf>
    <xf numFmtId="0" fontId="8" fillId="6" borderId="22" xfId="0" applyFont="1" applyFill="1" applyBorder="1" applyAlignment="1">
      <alignment horizontal="left"/>
    </xf>
    <xf numFmtId="0" fontId="9" fillId="0" borderId="20" xfId="0" applyFont="1" applyBorder="1" applyAlignment="1">
      <alignment horizontal="left" vertical="top" wrapText="1"/>
    </xf>
    <xf numFmtId="0" fontId="29" fillId="0" borderId="20" xfId="0" applyFont="1" applyBorder="1" applyAlignment="1">
      <alignment horizontal="left" vertical="top" wrapText="1"/>
    </xf>
    <xf numFmtId="0" fontId="29" fillId="0" borderId="25" xfId="0" applyFont="1" applyBorder="1" applyAlignment="1">
      <alignment horizontal="left" vertical="top"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0" fontId="17" fillId="0" borderId="25" xfId="0" applyFont="1" applyBorder="1" applyAlignment="1">
      <alignment horizontal="left" vertical="top" wrapText="1"/>
    </xf>
    <xf numFmtId="0" fontId="34" fillId="0" borderId="35" xfId="0" applyFont="1" applyBorder="1" applyAlignment="1">
      <alignment horizontal="left" vertical="top" wrapText="1"/>
    </xf>
    <xf numFmtId="0" fontId="34" fillId="0" borderId="36" xfId="0" applyFont="1" applyBorder="1" applyAlignment="1">
      <alignment horizontal="left" vertical="top" wrapText="1"/>
    </xf>
    <xf numFmtId="0" fontId="17" fillId="0" borderId="22" xfId="0" applyFont="1" applyBorder="1" applyAlignment="1">
      <alignment horizontal="center" vertical="top" wrapText="1"/>
    </xf>
    <xf numFmtId="0" fontId="17" fillId="0" borderId="21" xfId="0" applyFont="1" applyBorder="1" applyAlignment="1">
      <alignment horizontal="center" vertical="top" wrapText="1"/>
    </xf>
    <xf numFmtId="0" fontId="58" fillId="0" borderId="0" xfId="0" applyFont="1" applyAlignment="1">
      <alignment horizontal="right" vertical="top" wrapText="1"/>
    </xf>
    <xf numFmtId="0" fontId="58" fillId="0" borderId="62" xfId="0" applyFont="1" applyBorder="1" applyAlignment="1">
      <alignment horizontal="right" vertical="top" wrapText="1"/>
    </xf>
    <xf numFmtId="0" fontId="41" fillId="15" borderId="53" xfId="0" applyFont="1" applyFill="1" applyBorder="1" applyAlignment="1" applyProtection="1">
      <alignment horizontal="center" vertical="top" wrapText="1"/>
      <protection locked="0"/>
    </xf>
    <xf numFmtId="0" fontId="41" fillId="15" borderId="54" xfId="0" applyFont="1" applyFill="1" applyBorder="1" applyAlignment="1" applyProtection="1">
      <alignment horizontal="center" vertical="top" wrapText="1"/>
      <protection locked="0"/>
    </xf>
    <xf numFmtId="0" fontId="19" fillId="0" borderId="20" xfId="0" applyFont="1" applyBorder="1" applyAlignment="1">
      <alignment horizontal="left" vertical="top" wrapText="1"/>
    </xf>
    <xf numFmtId="0" fontId="9" fillId="0" borderId="22" xfId="0" applyFont="1" applyBorder="1" applyAlignment="1">
      <alignment horizontal="center" vertical="top" wrapText="1"/>
    </xf>
    <xf numFmtId="0" fontId="9" fillId="0" borderId="21" xfId="0" applyFont="1" applyBorder="1" applyAlignment="1">
      <alignment horizontal="center" vertical="top" wrapText="1"/>
    </xf>
    <xf numFmtId="0" fontId="9" fillId="0" borderId="23" xfId="0" applyFont="1" applyBorder="1" applyAlignment="1">
      <alignment horizontal="center" vertical="top" wrapText="1"/>
    </xf>
    <xf numFmtId="0" fontId="29" fillId="9" borderId="23" xfId="0" applyFont="1" applyFill="1" applyBorder="1" applyAlignment="1">
      <alignment horizontal="left" vertical="top" wrapText="1"/>
    </xf>
    <xf numFmtId="0" fontId="8" fillId="0" borderId="20" xfId="0" applyFont="1" applyBorder="1" applyAlignment="1">
      <alignment horizontal="left" vertical="top"/>
    </xf>
    <xf numFmtId="0" fontId="8" fillId="0" borderId="22" xfId="0" applyFont="1" applyBorder="1" applyAlignment="1">
      <alignment horizontal="left" vertical="top"/>
    </xf>
    <xf numFmtId="0" fontId="8" fillId="0" borderId="20" xfId="0" applyFont="1" applyBorder="1" applyAlignment="1">
      <alignment horizontal="left" vertical="top" wrapText="1"/>
    </xf>
    <xf numFmtId="0" fontId="8" fillId="0" borderId="22" xfId="0" applyFont="1" applyBorder="1" applyAlignment="1">
      <alignment horizontal="left" vertical="top" wrapText="1"/>
    </xf>
    <xf numFmtId="0" fontId="12" fillId="0" borderId="55" xfId="0" applyFont="1" applyBorder="1" applyAlignment="1">
      <alignment horizontal="center" vertical="top" wrapText="1"/>
    </xf>
    <xf numFmtId="0" fontId="12" fillId="0" borderId="44" xfId="0" applyFont="1" applyBorder="1" applyAlignment="1">
      <alignment horizontal="center" vertical="top" wrapText="1"/>
    </xf>
    <xf numFmtId="0" fontId="12" fillId="0" borderId="56" xfId="0" applyFont="1" applyBorder="1" applyAlignment="1">
      <alignment horizontal="center" vertical="top" wrapText="1"/>
    </xf>
    <xf numFmtId="0" fontId="9" fillId="0" borderId="22" xfId="0" applyFont="1" applyBorder="1" applyAlignment="1">
      <alignment horizontal="left"/>
    </xf>
    <xf numFmtId="0" fontId="9" fillId="0" borderId="23" xfId="0" applyFont="1" applyBorder="1" applyAlignment="1">
      <alignment horizontal="left"/>
    </xf>
    <xf numFmtId="0" fontId="31" fillId="16" borderId="4" xfId="0" applyFont="1" applyFill="1" applyBorder="1" applyAlignment="1">
      <alignment horizontal="center" vertical="center" wrapText="1"/>
    </xf>
    <xf numFmtId="0" fontId="31" fillId="16" borderId="5" xfId="0" applyFont="1" applyFill="1" applyBorder="1" applyAlignment="1">
      <alignment horizontal="center" vertical="center" wrapText="1"/>
    </xf>
    <xf numFmtId="0" fontId="31" fillId="16" borderId="6" xfId="0" applyFont="1" applyFill="1" applyBorder="1" applyAlignment="1">
      <alignment horizontal="center" vertical="center" wrapText="1"/>
    </xf>
    <xf numFmtId="0" fontId="28" fillId="16" borderId="22" xfId="0" applyFont="1" applyFill="1" applyBorder="1" applyAlignment="1">
      <alignment horizontal="center" vertical="top" wrapText="1"/>
    </xf>
    <xf numFmtId="0" fontId="28" fillId="16" borderId="63" xfId="0" applyFont="1" applyFill="1" applyBorder="1" applyAlignment="1">
      <alignment horizontal="center" vertical="top" wrapText="1"/>
    </xf>
    <xf numFmtId="0" fontId="17" fillId="0" borderId="20" xfId="0" applyFont="1" applyBorder="1" applyAlignment="1">
      <alignment horizontal="left"/>
    </xf>
    <xf numFmtId="0" fontId="8" fillId="16" borderId="41" xfId="0" applyFont="1" applyFill="1" applyBorder="1" applyAlignment="1">
      <alignment horizontal="right" vertical="top" wrapText="1"/>
    </xf>
    <xf numFmtId="0" fontId="8" fillId="16" borderId="21" xfId="0" applyFont="1" applyFill="1" applyBorder="1" applyAlignment="1">
      <alignment horizontal="right" vertical="top" wrapText="1"/>
    </xf>
    <xf numFmtId="0" fontId="8" fillId="16" borderId="42" xfId="0" applyFont="1" applyFill="1" applyBorder="1" applyAlignment="1">
      <alignment horizontal="right" vertical="top" wrapText="1"/>
    </xf>
    <xf numFmtId="0" fontId="8" fillId="6" borderId="21" xfId="0" applyFont="1" applyFill="1" applyBorder="1" applyAlignment="1">
      <alignment horizontal="left"/>
    </xf>
    <xf numFmtId="0" fontId="8" fillId="6" borderId="23" xfId="0" applyFont="1" applyFill="1" applyBorder="1" applyAlignment="1">
      <alignment horizontal="left"/>
    </xf>
    <xf numFmtId="0" fontId="21" fillId="0" borderId="37" xfId="0" applyFont="1" applyBorder="1" applyAlignment="1">
      <alignment horizontal="center" wrapText="1"/>
    </xf>
    <xf numFmtId="0" fontId="21" fillId="0" borderId="3" xfId="0" applyFont="1" applyBorder="1" applyAlignment="1">
      <alignment horizontal="center" wrapText="1"/>
    </xf>
    <xf numFmtId="0" fontId="29" fillId="9" borderId="22" xfId="0" applyFont="1" applyFill="1" applyBorder="1" applyAlignment="1">
      <alignment horizontal="center" vertical="top" wrapText="1"/>
    </xf>
    <xf numFmtId="0" fontId="29" fillId="9" borderId="21" xfId="0" applyFont="1" applyFill="1" applyBorder="1" applyAlignment="1">
      <alignment horizontal="center" vertical="top" wrapText="1"/>
    </xf>
    <xf numFmtId="0" fontId="29" fillId="9" borderId="32" xfId="0" applyFont="1" applyFill="1" applyBorder="1" applyAlignment="1">
      <alignment horizontal="center" vertical="top" wrapText="1"/>
    </xf>
    <xf numFmtId="0" fontId="29" fillId="9" borderId="23" xfId="0" applyFont="1" applyFill="1" applyBorder="1" applyAlignment="1">
      <alignment horizontal="center" vertical="top" wrapText="1"/>
    </xf>
    <xf numFmtId="0" fontId="42" fillId="19" borderId="46" xfId="0" applyFont="1" applyFill="1" applyBorder="1" applyAlignment="1">
      <alignment horizontal="center" vertical="top" wrapText="1"/>
    </xf>
    <xf numFmtId="0" fontId="42" fillId="19" borderId="47" xfId="0" applyFont="1" applyFill="1" applyBorder="1" applyAlignment="1">
      <alignment horizontal="center" vertical="top" wrapText="1"/>
    </xf>
    <xf numFmtId="0" fontId="42" fillId="19" borderId="48" xfId="0" applyFont="1" applyFill="1" applyBorder="1" applyAlignment="1">
      <alignment horizontal="center" vertical="top" wrapText="1"/>
    </xf>
    <xf numFmtId="0" fontId="19" fillId="16" borderId="49" xfId="0" applyFont="1" applyFill="1" applyBorder="1" applyAlignment="1">
      <alignment horizontal="left" vertical="top" wrapText="1"/>
    </xf>
    <xf numFmtId="0" fontId="19" fillId="16" borderId="44" xfId="0" applyFont="1" applyFill="1" applyBorder="1" applyAlignment="1">
      <alignment horizontal="left" vertical="top" wrapText="1"/>
    </xf>
    <xf numFmtId="0" fontId="19" fillId="16" borderId="50" xfId="0" applyFont="1" applyFill="1" applyBorder="1" applyAlignment="1">
      <alignment horizontal="left" vertical="top" wrapText="1"/>
    </xf>
    <xf numFmtId="49" fontId="48" fillId="12" borderId="51" xfId="0" applyNumberFormat="1" applyFont="1" applyFill="1" applyBorder="1" applyAlignment="1">
      <alignment horizontal="left" vertical="top" wrapText="1"/>
    </xf>
    <xf numFmtId="49" fontId="48" fillId="12" borderId="52" xfId="0" applyNumberFormat="1" applyFont="1" applyFill="1" applyBorder="1" applyAlignment="1">
      <alignment horizontal="left" vertical="top" wrapText="1"/>
    </xf>
    <xf numFmtId="49" fontId="48" fillId="12" borderId="35" xfId="0" applyNumberFormat="1" applyFont="1" applyFill="1" applyBorder="1" applyAlignment="1">
      <alignment horizontal="left" vertical="top" wrapText="1"/>
    </xf>
    <xf numFmtId="49" fontId="48" fillId="12" borderId="36" xfId="0" applyNumberFormat="1" applyFont="1" applyFill="1" applyBorder="1" applyAlignment="1">
      <alignment horizontal="left" vertical="top" wrapText="1"/>
    </xf>
    <xf numFmtId="0" fontId="19" fillId="0" borderId="33" xfId="0" applyFont="1" applyBorder="1" applyAlignment="1">
      <alignment horizontal="left" vertical="top" wrapText="1"/>
    </xf>
    <xf numFmtId="0" fontId="19" fillId="0" borderId="32" xfId="0" applyFont="1" applyBorder="1" applyAlignment="1">
      <alignment horizontal="left" vertical="top" wrapText="1"/>
    </xf>
    <xf numFmtId="49" fontId="48" fillId="11" borderId="33" xfId="0" applyNumberFormat="1" applyFont="1" applyFill="1" applyBorder="1" applyAlignment="1">
      <alignment horizontal="left" vertical="top" wrapText="1"/>
    </xf>
    <xf numFmtId="49" fontId="48" fillId="11" borderId="0" xfId="0" applyNumberFormat="1" applyFont="1" applyFill="1" applyAlignment="1">
      <alignment horizontal="left" vertical="top" wrapText="1"/>
    </xf>
    <xf numFmtId="49" fontId="48" fillId="11" borderId="32" xfId="0" applyNumberFormat="1" applyFont="1" applyFill="1" applyBorder="1" applyAlignment="1">
      <alignment horizontal="left" vertical="top" wrapText="1"/>
    </xf>
    <xf numFmtId="0" fontId="9" fillId="15" borderId="53" xfId="0" applyFont="1" applyFill="1" applyBorder="1" applyAlignment="1" applyProtection="1">
      <alignment horizontal="left" vertical="center"/>
      <protection locked="0"/>
    </xf>
    <xf numFmtId="0" fontId="9" fillId="15" borderId="59" xfId="0" applyFont="1" applyFill="1" applyBorder="1" applyAlignment="1" applyProtection="1">
      <alignment horizontal="left" vertical="center"/>
      <protection locked="0"/>
    </xf>
    <xf numFmtId="0" fontId="9" fillId="15" borderId="54" xfId="0" applyFont="1" applyFill="1" applyBorder="1" applyAlignment="1" applyProtection="1">
      <alignment horizontal="left" vertical="center"/>
      <protection locked="0"/>
    </xf>
    <xf numFmtId="0" fontId="8" fillId="4" borderId="22" xfId="0" applyFont="1" applyFill="1" applyBorder="1" applyAlignment="1">
      <alignment horizontal="left"/>
    </xf>
    <xf numFmtId="0" fontId="8" fillId="4" borderId="21" xfId="0" applyFont="1" applyFill="1" applyBorder="1" applyAlignment="1">
      <alignment horizontal="left"/>
    </xf>
    <xf numFmtId="0" fontId="8" fillId="4" borderId="23" xfId="0" applyFont="1" applyFill="1" applyBorder="1" applyAlignment="1">
      <alignment horizontal="left"/>
    </xf>
    <xf numFmtId="0" fontId="9" fillId="0" borderId="51" xfId="0" applyFont="1" applyBorder="1" applyAlignment="1">
      <alignment horizontal="center" vertical="top" wrapText="1"/>
    </xf>
    <xf numFmtId="0" fontId="9" fillId="0" borderId="52" xfId="0" applyFont="1" applyBorder="1" applyAlignment="1">
      <alignment horizontal="center" vertical="top" wrapText="1"/>
    </xf>
    <xf numFmtId="0" fontId="9" fillId="0" borderId="61" xfId="0" applyFont="1" applyBorder="1" applyAlignment="1">
      <alignment horizontal="center" vertical="top" wrapText="1"/>
    </xf>
    <xf numFmtId="0" fontId="9" fillId="0" borderId="0" xfId="0" applyFont="1" applyAlignment="1">
      <alignment horizontal="center" vertical="top" wrapText="1"/>
    </xf>
    <xf numFmtId="0" fontId="9" fillId="0" borderId="62" xfId="0" applyFont="1" applyBorder="1" applyAlignment="1">
      <alignment horizontal="center" vertical="top" wrapText="1"/>
    </xf>
    <xf numFmtId="0" fontId="9" fillId="0" borderId="35" xfId="0" applyFont="1" applyBorder="1" applyAlignment="1">
      <alignment horizontal="center" vertical="top" wrapText="1"/>
    </xf>
    <xf numFmtId="0" fontId="9" fillId="0" borderId="36" xfId="0" applyFont="1" applyBorder="1" applyAlignment="1">
      <alignment horizontal="center" vertical="top" wrapText="1"/>
    </xf>
    <xf numFmtId="0" fontId="42" fillId="9" borderId="22" xfId="0" applyFont="1" applyFill="1" applyBorder="1" applyAlignment="1">
      <alignment horizontal="center" vertical="top" wrapText="1"/>
    </xf>
    <xf numFmtId="0" fontId="42" fillId="9" borderId="21" xfId="0" applyFont="1" applyFill="1" applyBorder="1" applyAlignment="1">
      <alignment horizontal="center" vertical="top" wrapText="1"/>
    </xf>
    <xf numFmtId="0" fontId="42" fillId="9" borderId="23" xfId="0" applyFont="1" applyFill="1" applyBorder="1" applyAlignment="1">
      <alignment horizontal="center" vertical="top" wrapText="1"/>
    </xf>
    <xf numFmtId="0" fontId="8" fillId="0" borderId="22" xfId="0" applyFont="1" applyBorder="1" applyAlignment="1">
      <alignment horizontal="left"/>
    </xf>
    <xf numFmtId="0" fontId="8" fillId="0" borderId="23" xfId="0" applyFont="1" applyBorder="1" applyAlignment="1">
      <alignment horizontal="left"/>
    </xf>
    <xf numFmtId="0" fontId="21" fillId="0" borderId="68" xfId="0" applyFont="1" applyBorder="1" applyAlignment="1">
      <alignment horizontal="center" wrapText="1"/>
    </xf>
    <xf numFmtId="0" fontId="21" fillId="0" borderId="69" xfId="0" applyFont="1" applyBorder="1" applyAlignment="1">
      <alignment horizontal="center" wrapText="1"/>
    </xf>
    <xf numFmtId="0" fontId="56" fillId="15" borderId="7" xfId="0" applyFont="1" applyFill="1" applyBorder="1" applyAlignment="1">
      <alignment horizontal="center"/>
    </xf>
    <xf numFmtId="0" fontId="56" fillId="15" borderId="8" xfId="0" applyFont="1" applyFill="1" applyBorder="1" applyAlignment="1">
      <alignment horizontal="center"/>
    </xf>
    <xf numFmtId="0" fontId="56" fillId="15" borderId="9" xfId="0" applyFont="1" applyFill="1" applyBorder="1" applyAlignment="1">
      <alignment horizontal="center"/>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8" fillId="0" borderId="70" xfId="0" applyFont="1" applyBorder="1" applyAlignment="1">
      <alignment horizontal="center" vertical="top" wrapText="1"/>
    </xf>
    <xf numFmtId="0" fontId="8" fillId="0" borderId="10" xfId="0" applyFont="1" applyBorder="1" applyAlignment="1">
      <alignment horizontal="center" vertical="top" wrapText="1"/>
    </xf>
    <xf numFmtId="0" fontId="8" fillId="0" borderId="3" xfId="0" applyFont="1" applyBorder="1" applyAlignment="1">
      <alignment horizontal="center" vertical="top" wrapText="1"/>
    </xf>
    <xf numFmtId="0" fontId="8" fillId="0" borderId="11" xfId="0" applyFont="1" applyBorder="1" applyAlignment="1">
      <alignment horizontal="center" vertical="top" wrapText="1"/>
    </xf>
    <xf numFmtId="0" fontId="43" fillId="15" borderId="25" xfId="0" applyFont="1" applyFill="1" applyBorder="1" applyAlignment="1">
      <alignment horizontal="center" vertical="center" wrapText="1"/>
    </xf>
    <xf numFmtId="0" fontId="43" fillId="15" borderId="38" xfId="0" applyFont="1" applyFill="1" applyBorder="1" applyAlignment="1">
      <alignment horizontal="center" vertical="center" wrapText="1"/>
    </xf>
    <xf numFmtId="0" fontId="43" fillId="15" borderId="24" xfId="0" applyFont="1" applyFill="1" applyBorder="1" applyAlignment="1">
      <alignment horizontal="center" vertical="center" wrapText="1"/>
    </xf>
    <xf numFmtId="42" fontId="54" fillId="15" borderId="25" xfId="0" applyNumberFormat="1" applyFont="1" applyFill="1" applyBorder="1" applyAlignment="1">
      <alignment horizontal="center" vertical="center"/>
    </xf>
    <xf numFmtId="42" fontId="54" fillId="15" borderId="38" xfId="0" applyNumberFormat="1" applyFont="1" applyFill="1" applyBorder="1" applyAlignment="1">
      <alignment horizontal="center" vertical="center"/>
    </xf>
    <xf numFmtId="42" fontId="54" fillId="15" borderId="24" xfId="0" applyNumberFormat="1" applyFont="1" applyFill="1" applyBorder="1" applyAlignment="1">
      <alignment horizontal="center" vertical="center"/>
    </xf>
    <xf numFmtId="0" fontId="31" fillId="0" borderId="64" xfId="0" applyFont="1" applyBorder="1" applyAlignment="1">
      <alignment horizontal="center" vertical="center"/>
    </xf>
    <xf numFmtId="49" fontId="40" fillId="0" borderId="22" xfId="0" applyNumberFormat="1" applyFont="1" applyBorder="1" applyAlignment="1">
      <alignment horizontal="center" vertical="top" wrapText="1"/>
    </xf>
    <xf numFmtId="0" fontId="40" fillId="0" borderId="21" xfId="0" applyFont="1" applyBorder="1" applyAlignment="1">
      <alignment horizontal="center" vertical="top" wrapText="1"/>
    </xf>
    <xf numFmtId="0" fontId="40" fillId="0" borderId="23" xfId="0" applyFont="1" applyBorder="1" applyAlignment="1">
      <alignment horizontal="center" vertical="top" wrapText="1"/>
    </xf>
    <xf numFmtId="0" fontId="8" fillId="17" borderId="14" xfId="0" applyFont="1" applyFill="1" applyBorder="1" applyAlignment="1">
      <alignment horizontal="center" vertical="center" wrapText="1"/>
    </xf>
    <xf numFmtId="0" fontId="8" fillId="17" borderId="15" xfId="0" applyFont="1" applyFill="1" applyBorder="1" applyAlignment="1">
      <alignment horizontal="center" vertical="center" wrapText="1"/>
    </xf>
    <xf numFmtId="0" fontId="8" fillId="17" borderId="16"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8" fillId="17" borderId="18" xfId="0" applyFont="1" applyFill="1" applyBorder="1" applyAlignment="1">
      <alignment horizontal="center" vertical="center" wrapText="1"/>
    </xf>
    <xf numFmtId="0" fontId="8" fillId="17" borderId="19" xfId="0" applyFont="1" applyFill="1" applyBorder="1" applyAlignment="1">
      <alignment horizontal="center" vertical="center" wrapText="1"/>
    </xf>
    <xf numFmtId="0" fontId="9" fillId="0" borderId="57" xfId="0" applyFont="1" applyBorder="1" applyAlignment="1">
      <alignment horizontal="right" vertical="top" wrapText="1"/>
    </xf>
    <xf numFmtId="0" fontId="9" fillId="0" borderId="47" xfId="0" applyFont="1" applyBorder="1" applyAlignment="1">
      <alignment horizontal="right" vertical="top" wrapText="1"/>
    </xf>
    <xf numFmtId="0" fontId="9" fillId="0" borderId="48" xfId="0" applyFont="1" applyBorder="1" applyAlignment="1">
      <alignment horizontal="right" vertical="top" wrapText="1"/>
    </xf>
    <xf numFmtId="0" fontId="8" fillId="17" borderId="12" xfId="0" applyFont="1" applyFill="1" applyBorder="1" applyAlignment="1">
      <alignment horizontal="center" vertical="top" wrapText="1"/>
    </xf>
    <xf numFmtId="0" fontId="8" fillId="17" borderId="13" xfId="0" applyFont="1" applyFill="1" applyBorder="1" applyAlignment="1">
      <alignment horizontal="center" vertical="top" wrapText="1"/>
    </xf>
    <xf numFmtId="0" fontId="21" fillId="0" borderId="33" xfId="0" applyFont="1" applyBorder="1" applyAlignment="1">
      <alignment horizontal="center" vertical="top" wrapText="1"/>
    </xf>
    <xf numFmtId="0" fontId="21" fillId="0" borderId="3" xfId="0" applyFont="1" applyBorder="1" applyAlignment="1">
      <alignment horizontal="center" vertical="top" wrapText="1"/>
    </xf>
    <xf numFmtId="0" fontId="53" fillId="14" borderId="71" xfId="0" applyFont="1" applyFill="1" applyBorder="1" applyAlignment="1">
      <alignment horizontal="right" vertical="center" wrapText="1"/>
    </xf>
    <xf numFmtId="0" fontId="53" fillId="14" borderId="72" xfId="0" applyFont="1" applyFill="1" applyBorder="1" applyAlignment="1">
      <alignment horizontal="right" vertical="center" wrapText="1"/>
    </xf>
    <xf numFmtId="0" fontId="53"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45" xfId="0" applyFont="1" applyBorder="1" applyAlignment="1">
      <alignment horizontal="center" vertical="center" wrapText="1"/>
    </xf>
    <xf numFmtId="0" fontId="58" fillId="4" borderId="51" xfId="0" applyFont="1" applyFill="1" applyBorder="1" applyAlignment="1">
      <alignment horizontal="center" vertical="center" wrapText="1"/>
    </xf>
    <xf numFmtId="0" fontId="58" fillId="4" borderId="33" xfId="0" applyFont="1" applyFill="1" applyBorder="1" applyAlignment="1">
      <alignment horizontal="center" vertical="center" wrapText="1"/>
    </xf>
    <xf numFmtId="0" fontId="58" fillId="4" borderId="61" xfId="0" applyFont="1" applyFill="1" applyBorder="1" applyAlignment="1">
      <alignment horizontal="center" vertical="center" wrapText="1"/>
    </xf>
    <xf numFmtId="0" fontId="58" fillId="4" borderId="0" xfId="0" applyFont="1" applyFill="1" applyAlignment="1">
      <alignment horizontal="center" vertical="center" wrapText="1"/>
    </xf>
    <xf numFmtId="0" fontId="58" fillId="4" borderId="35" xfId="0" applyFont="1" applyFill="1" applyBorder="1" applyAlignment="1">
      <alignment horizontal="center" vertical="center" wrapText="1"/>
    </xf>
    <xf numFmtId="0" fontId="58" fillId="4" borderId="32" xfId="0" applyFont="1" applyFill="1" applyBorder="1" applyAlignment="1">
      <alignment horizontal="center" vertical="center" wrapText="1"/>
    </xf>
    <xf numFmtId="0" fontId="54" fillId="0" borderId="22" xfId="0" applyFont="1" applyBorder="1" applyAlignment="1">
      <alignment horizontal="left" vertical="top" wrapText="1"/>
    </xf>
    <xf numFmtId="0" fontId="54" fillId="0" borderId="21" xfId="0" applyFont="1" applyBorder="1" applyAlignment="1">
      <alignment horizontal="left" vertical="top" wrapText="1"/>
    </xf>
    <xf numFmtId="0" fontId="54" fillId="0" borderId="23" xfId="0" applyFont="1" applyBorder="1" applyAlignment="1">
      <alignment horizontal="left" vertical="top" wrapText="1"/>
    </xf>
  </cellXfs>
  <cellStyles count="14">
    <cellStyle name="Comma" xfId="1" builtinId="3"/>
    <cellStyle name="Comma 2" xfId="2" xr:uid="{00000000-0005-0000-0000-000001000000}"/>
    <cellStyle name="Comma0" xfId="3" xr:uid="{00000000-0005-0000-0000-000002000000}"/>
    <cellStyle name="Currency" xfId="4" builtinId="4"/>
    <cellStyle name="Currency0" xfId="5" xr:uid="{00000000-0005-0000-0000-000004000000}"/>
    <cellStyle name="Date" xfId="6" xr:uid="{00000000-0005-0000-0000-000005000000}"/>
    <cellStyle name="Fixed" xfId="7" xr:uid="{00000000-0005-0000-0000-000006000000}"/>
    <cellStyle name="Heading 1 2" xfId="8" xr:uid="{00000000-0005-0000-0000-000007000000}"/>
    <cellStyle name="Heading 2 2" xfId="9" xr:uid="{00000000-0005-0000-0000-000008000000}"/>
    <cellStyle name="Hyperlink" xfId="10" builtinId="8"/>
    <cellStyle name="Normal" xfId="0" builtinId="0"/>
    <cellStyle name="Percent" xfId="11" builtinId="5"/>
    <cellStyle name="Percent 2" xfId="12" xr:uid="{00000000-0005-0000-0000-00000C000000}"/>
    <cellStyle name="Total 2" xfId="13" xr:uid="{00000000-0005-0000-0000-00000D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358140</xdr:colOff>
      <xdr:row>69</xdr:row>
      <xdr:rowOff>114300</xdr:rowOff>
    </xdr:from>
    <xdr:to>
      <xdr:col>2</xdr:col>
      <xdr:colOff>1394460</xdr:colOff>
      <xdr:row>69</xdr:row>
      <xdr:rowOff>114300</xdr:rowOff>
    </xdr:to>
    <xdr:cxnSp macro="">
      <xdr:nvCxnSpPr>
        <xdr:cNvPr id="3" name="Straight Arrow Connector 2">
          <a:extLst>
            <a:ext uri="{FF2B5EF4-FFF2-40B4-BE49-F238E27FC236}">
              <a16:creationId xmlns:a16="http://schemas.microsoft.com/office/drawing/2014/main" id="{B0AD7B4F-66D3-4277-B5B4-1B1D0126A236}"/>
            </a:ext>
          </a:extLst>
        </xdr:cNvPr>
        <xdr:cNvCxnSpPr/>
      </xdr:nvCxnSpPr>
      <xdr:spPr>
        <a:xfrm>
          <a:off x="2072640" y="21313140"/>
          <a:ext cx="10363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358140</xdr:colOff>
      <xdr:row>70</xdr:row>
      <xdr:rowOff>129540</xdr:rowOff>
    </xdr:from>
    <xdr:to>
      <xdr:col>2</xdr:col>
      <xdr:colOff>1394460</xdr:colOff>
      <xdr:row>70</xdr:row>
      <xdr:rowOff>129540</xdr:rowOff>
    </xdr:to>
    <xdr:cxnSp macro="">
      <xdr:nvCxnSpPr>
        <xdr:cNvPr id="10" name="Straight Arrow Connector 9">
          <a:extLst>
            <a:ext uri="{FF2B5EF4-FFF2-40B4-BE49-F238E27FC236}">
              <a16:creationId xmlns:a16="http://schemas.microsoft.com/office/drawing/2014/main" id="{7B722F5D-8C2B-495E-B0A4-40FE83A71478}"/>
            </a:ext>
          </a:extLst>
        </xdr:cNvPr>
        <xdr:cNvCxnSpPr/>
      </xdr:nvCxnSpPr>
      <xdr:spPr>
        <a:xfrm>
          <a:off x="2087880" y="21556980"/>
          <a:ext cx="10363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516255</xdr:colOff>
      <xdr:row>103</xdr:row>
      <xdr:rowOff>219074</xdr:rowOff>
    </xdr:from>
    <xdr:to>
      <xdr:col>6</xdr:col>
      <xdr:colOff>942975</xdr:colOff>
      <xdr:row>106</xdr:row>
      <xdr:rowOff>22859</xdr:rowOff>
    </xdr:to>
    <xdr:sp macro="" textlink="">
      <xdr:nvSpPr>
        <xdr:cNvPr id="11" name="Arrow: Down 10">
          <a:extLst>
            <a:ext uri="{FF2B5EF4-FFF2-40B4-BE49-F238E27FC236}">
              <a16:creationId xmlns:a16="http://schemas.microsoft.com/office/drawing/2014/main" id="{3FF8689D-A84A-4C8D-AFBB-6DD6A8761C43}"/>
            </a:ext>
          </a:extLst>
        </xdr:cNvPr>
        <xdr:cNvSpPr/>
      </xdr:nvSpPr>
      <xdr:spPr>
        <a:xfrm>
          <a:off x="7355205" y="30489524"/>
          <a:ext cx="426720" cy="48958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59"/>
  <sheetViews>
    <sheetView showGridLines="0" tabSelected="1" showRuler="0" topLeftCell="A139" zoomScaleNormal="100" zoomScaleSheetLayoutView="90" workbookViewId="0">
      <selection activeCell="C8" sqref="C8:D8"/>
    </sheetView>
  </sheetViews>
  <sheetFormatPr defaultColWidth="9.140625" defaultRowHeight="15" customHeight="1" x14ac:dyDescent="0.25"/>
  <cols>
    <col min="1" max="1" width="4.42578125" style="80" customWidth="1"/>
    <col min="2" max="2" width="20.42578125" style="1" customWidth="1"/>
    <col min="3" max="3" width="21.140625" style="1" customWidth="1"/>
    <col min="4" max="6" width="18.85546875" style="1" customWidth="1"/>
    <col min="7" max="7" width="21.42578125" style="1" customWidth="1"/>
    <col min="8" max="8" width="5.140625" style="81" customWidth="1"/>
    <col min="9" max="9" width="25.42578125" style="1" customWidth="1"/>
    <col min="10" max="10" width="19.85546875" style="1" customWidth="1"/>
    <col min="11" max="11" width="11.85546875" style="1" customWidth="1"/>
    <col min="12" max="12" width="13" style="1" customWidth="1"/>
    <col min="13" max="13" width="8.140625" style="118" customWidth="1"/>
    <col min="14" max="18" width="9.140625" style="1" customWidth="1"/>
    <col min="19" max="16384" width="9.140625" style="1"/>
  </cols>
  <sheetData>
    <row r="1" spans="1:13" ht="15" customHeight="1" x14ac:dyDescent="0.25">
      <c r="A1" s="125"/>
      <c r="B1" s="126"/>
      <c r="C1" s="127"/>
      <c r="D1" s="127"/>
      <c r="E1" s="127"/>
      <c r="F1" s="127"/>
      <c r="G1" s="127"/>
      <c r="H1" s="128"/>
    </row>
    <row r="2" spans="1:13" ht="25.5" customHeight="1" x14ac:dyDescent="0.25">
      <c r="A2" s="125"/>
      <c r="B2" s="299" t="s">
        <v>275</v>
      </c>
      <c r="C2" s="300"/>
      <c r="D2" s="300"/>
      <c r="E2" s="300"/>
      <c r="F2" s="300"/>
      <c r="G2" s="300"/>
      <c r="H2" s="129"/>
      <c r="M2" s="1"/>
    </row>
    <row r="3" spans="1:13" ht="18" customHeight="1" x14ac:dyDescent="0.25">
      <c r="A3" s="130"/>
      <c r="B3" s="194" t="s">
        <v>268</v>
      </c>
      <c r="C3" s="131"/>
      <c r="D3" s="249" t="s">
        <v>332</v>
      </c>
      <c r="E3" s="250"/>
      <c r="F3" s="131"/>
      <c r="G3" s="131"/>
      <c r="H3" s="132"/>
      <c r="M3" s="1"/>
    </row>
    <row r="4" spans="1:13" ht="87.6" customHeight="1" thickBot="1" x14ac:dyDescent="0.3">
      <c r="A4" s="132"/>
      <c r="B4" s="282" t="s">
        <v>276</v>
      </c>
      <c r="C4" s="282"/>
      <c r="D4" s="282"/>
      <c r="E4" s="282"/>
      <c r="F4" s="282"/>
      <c r="G4" s="282"/>
      <c r="H4" s="132"/>
      <c r="J4" s="196"/>
      <c r="K4" s="196"/>
      <c r="L4" s="196"/>
      <c r="M4" s="1"/>
    </row>
    <row r="5" spans="1:13" ht="18.75" customHeight="1" thickTop="1" thickBot="1" x14ac:dyDescent="0.3">
      <c r="A5" s="133"/>
      <c r="B5" s="134"/>
      <c r="C5" s="251" t="s">
        <v>261</v>
      </c>
      <c r="D5" s="252"/>
      <c r="E5" s="252"/>
      <c r="F5" s="253"/>
      <c r="G5" s="134"/>
      <c r="H5" s="132"/>
      <c r="I5" s="195"/>
      <c r="J5" s="281"/>
      <c r="K5" s="281"/>
      <c r="L5" s="281"/>
      <c r="M5" s="40"/>
    </row>
    <row r="6" spans="1:13" ht="18" customHeight="1" thickTop="1" x14ac:dyDescent="0.25">
      <c r="A6" s="241" t="s">
        <v>43</v>
      </c>
      <c r="B6" s="242"/>
      <c r="C6" s="242"/>
      <c r="D6" s="242"/>
      <c r="E6" s="242"/>
      <c r="F6" s="242"/>
      <c r="G6" s="242"/>
      <c r="H6" s="242"/>
      <c r="J6" s="197"/>
      <c r="K6" s="197"/>
      <c r="L6" s="197"/>
      <c r="M6" s="1"/>
    </row>
    <row r="7" spans="1:13" ht="18" customHeight="1" thickBot="1" x14ac:dyDescent="0.3">
      <c r="A7" s="82"/>
      <c r="B7" s="158"/>
      <c r="C7" s="158"/>
      <c r="D7" s="158"/>
      <c r="E7" s="158"/>
      <c r="F7" s="158"/>
      <c r="G7" s="158"/>
      <c r="H7" s="84"/>
      <c r="M7" s="1"/>
    </row>
    <row r="8" spans="1:13" ht="18" customHeight="1" thickTop="1" thickBot="1" x14ac:dyDescent="0.3">
      <c r="A8" s="80" t="s">
        <v>38</v>
      </c>
      <c r="B8" s="33" t="s">
        <v>93</v>
      </c>
      <c r="C8" s="247"/>
      <c r="D8" s="248"/>
      <c r="E8" s="33" t="s">
        <v>95</v>
      </c>
      <c r="F8" s="247"/>
      <c r="G8" s="248"/>
      <c r="H8" s="80" t="s">
        <v>38</v>
      </c>
      <c r="M8" s="1"/>
    </row>
    <row r="9" spans="1:13" ht="18" customHeight="1" thickTop="1" thickBot="1" x14ac:dyDescent="0.3">
      <c r="A9" s="80" t="s">
        <v>39</v>
      </c>
      <c r="B9" s="33" t="s">
        <v>94</v>
      </c>
      <c r="C9" s="247"/>
      <c r="D9" s="248"/>
      <c r="E9" s="33" t="s">
        <v>78</v>
      </c>
      <c r="F9" s="247"/>
      <c r="G9" s="248"/>
      <c r="H9" s="80" t="s">
        <v>39</v>
      </c>
      <c r="M9" s="1"/>
    </row>
    <row r="10" spans="1:13" ht="18" customHeight="1" thickTop="1" thickBot="1" x14ac:dyDescent="0.3">
      <c r="A10" s="82"/>
      <c r="B10" s="33"/>
      <c r="C10" s="301" t="s">
        <v>92</v>
      </c>
      <c r="D10" s="302"/>
      <c r="E10" s="116"/>
      <c r="F10" s="157"/>
      <c r="G10" s="159"/>
      <c r="H10" s="82"/>
      <c r="M10" s="1"/>
    </row>
    <row r="11" spans="1:13" ht="18" customHeight="1" thickTop="1" thickBot="1" x14ac:dyDescent="0.3">
      <c r="A11" s="80" t="s">
        <v>90</v>
      </c>
      <c r="B11" s="33" t="s">
        <v>10</v>
      </c>
      <c r="C11" s="247"/>
      <c r="D11" s="248"/>
      <c r="E11" s="33" t="s">
        <v>76</v>
      </c>
      <c r="F11" s="247"/>
      <c r="G11" s="248"/>
      <c r="H11" s="80" t="s">
        <v>90</v>
      </c>
      <c r="M11" s="1"/>
    </row>
    <row r="12" spans="1:13" ht="18" customHeight="1" thickTop="1" thickBot="1" x14ac:dyDescent="0.3">
      <c r="A12" s="80" t="s">
        <v>195</v>
      </c>
      <c r="B12" s="56" t="s">
        <v>106</v>
      </c>
      <c r="C12" s="247"/>
      <c r="D12" s="248"/>
      <c r="E12" s="57" t="s">
        <v>75</v>
      </c>
      <c r="F12" s="247"/>
      <c r="G12" s="248"/>
      <c r="H12" s="80" t="s">
        <v>195</v>
      </c>
      <c r="M12" s="1"/>
    </row>
    <row r="13" spans="1:13" ht="18" customHeight="1" thickTop="1" x14ac:dyDescent="0.25">
      <c r="A13" s="82"/>
      <c r="B13" s="159"/>
      <c r="C13" s="117"/>
      <c r="D13" s="117"/>
      <c r="E13" s="118"/>
      <c r="F13" s="119"/>
      <c r="G13" s="159"/>
      <c r="M13" s="1"/>
    </row>
    <row r="14" spans="1:13" ht="18" customHeight="1" x14ac:dyDescent="0.25">
      <c r="A14" s="241" t="s">
        <v>29</v>
      </c>
      <c r="B14" s="242"/>
      <c r="C14" s="242"/>
      <c r="D14" s="242"/>
      <c r="E14" s="242"/>
      <c r="F14" s="242"/>
      <c r="G14" s="242"/>
      <c r="H14" s="242"/>
      <c r="M14" s="1"/>
    </row>
    <row r="15" spans="1:13" ht="18" customHeight="1" thickBot="1" x14ac:dyDescent="0.3">
      <c r="A15" s="82"/>
      <c r="B15" s="158"/>
      <c r="C15" s="161"/>
      <c r="D15" s="161"/>
      <c r="E15" s="158"/>
      <c r="F15" s="161"/>
      <c r="G15" s="161"/>
      <c r="H15" s="84"/>
      <c r="M15" s="1"/>
    </row>
    <row r="16" spans="1:13" ht="18" customHeight="1" thickTop="1" thickBot="1" x14ac:dyDescent="0.3">
      <c r="A16" s="80" t="s">
        <v>196</v>
      </c>
      <c r="B16" s="56" t="s">
        <v>7</v>
      </c>
      <c r="C16" s="247"/>
      <c r="D16" s="248"/>
      <c r="E16" s="57" t="s">
        <v>8</v>
      </c>
      <c r="F16" s="247"/>
      <c r="G16" s="248"/>
      <c r="H16" s="120" t="s">
        <v>196</v>
      </c>
      <c r="M16" s="1"/>
    </row>
    <row r="17" spans="1:13" ht="18" customHeight="1" thickTop="1" thickBot="1" x14ac:dyDescent="0.3">
      <c r="A17" s="80" t="s">
        <v>197</v>
      </c>
      <c r="B17" s="56" t="s">
        <v>9</v>
      </c>
      <c r="C17" s="247"/>
      <c r="D17" s="248"/>
      <c r="E17" s="57" t="s">
        <v>77</v>
      </c>
      <c r="F17" s="247"/>
      <c r="G17" s="248"/>
      <c r="H17" s="120" t="s">
        <v>197</v>
      </c>
      <c r="M17" s="1"/>
    </row>
    <row r="18" spans="1:13" ht="18" customHeight="1" thickTop="1" x14ac:dyDescent="0.25">
      <c r="A18" s="82"/>
      <c r="B18" s="3"/>
      <c r="C18" s="119"/>
      <c r="D18" s="119"/>
      <c r="E18" s="121"/>
      <c r="F18" s="304" t="s">
        <v>92</v>
      </c>
      <c r="G18" s="305"/>
      <c r="H18" s="84"/>
      <c r="M18" s="1"/>
    </row>
    <row r="19" spans="1:13" ht="18" customHeight="1" x14ac:dyDescent="0.25">
      <c r="A19" s="241" t="s">
        <v>42</v>
      </c>
      <c r="B19" s="242"/>
      <c r="C19" s="242"/>
      <c r="D19" s="242"/>
      <c r="E19" s="242"/>
      <c r="F19" s="242"/>
      <c r="G19" s="242"/>
      <c r="H19" s="242"/>
      <c r="M19" s="1"/>
    </row>
    <row r="20" spans="1:13" ht="18" customHeight="1" x14ac:dyDescent="0.25">
      <c r="A20" s="82"/>
      <c r="B20" s="158"/>
      <c r="C20" s="158"/>
      <c r="D20" s="158"/>
      <c r="E20" s="158"/>
      <c r="F20" s="158"/>
      <c r="G20" s="158"/>
      <c r="H20" s="84"/>
      <c r="M20" s="1"/>
    </row>
    <row r="21" spans="1:13" ht="103.5" customHeight="1" x14ac:dyDescent="0.25">
      <c r="A21" s="82"/>
      <c r="B21" s="240" t="s">
        <v>257</v>
      </c>
      <c r="C21" s="240"/>
      <c r="D21" s="240"/>
      <c r="E21" s="240"/>
      <c r="F21" s="240"/>
      <c r="G21" s="303"/>
      <c r="H21" s="84"/>
      <c r="M21" s="1"/>
    </row>
    <row r="22" spans="1:13" s="32" customFormat="1" ht="18" customHeight="1" x14ac:dyDescent="0.3">
      <c r="A22" s="83">
        <v>1</v>
      </c>
      <c r="B22" s="286" t="s">
        <v>247</v>
      </c>
      <c r="C22" s="286"/>
      <c r="D22" s="286"/>
      <c r="E22" s="286"/>
      <c r="F22" s="286"/>
      <c r="G22" s="199">
        <v>0</v>
      </c>
      <c r="H22" s="153">
        <v>1</v>
      </c>
    </row>
    <row r="23" spans="1:13" ht="18.75" customHeight="1" x14ac:dyDescent="0.25">
      <c r="A23" s="83"/>
      <c r="B23" s="306" t="s">
        <v>324</v>
      </c>
      <c r="C23" s="307"/>
      <c r="D23" s="308" t="str">
        <f>IF(AND(G22&lt;52692, ISNUMBER(SEARCH("Fulltime", D87))),
     "Cash Salary falls below the Equitable Comp. Base of $52,692 for Fulltime.",
     "")</f>
        <v/>
      </c>
      <c r="E23" s="308"/>
      <c r="F23" s="308"/>
      <c r="G23" s="309"/>
      <c r="H23" s="87"/>
      <c r="M23" s="1"/>
    </row>
    <row r="24" spans="1:13" ht="18" customHeight="1" x14ac:dyDescent="0.3">
      <c r="A24" s="83">
        <v>2</v>
      </c>
      <c r="B24" s="286" t="s">
        <v>248</v>
      </c>
      <c r="C24" s="286"/>
      <c r="D24" s="286"/>
      <c r="E24" s="286"/>
      <c r="F24" s="286"/>
      <c r="G24" s="199">
        <v>0</v>
      </c>
      <c r="H24" s="153">
        <v>2</v>
      </c>
      <c r="M24" s="1"/>
    </row>
    <row r="25" spans="1:13" ht="18.75" customHeight="1" x14ac:dyDescent="0.25">
      <c r="A25" s="83"/>
      <c r="B25" s="240" t="s">
        <v>104</v>
      </c>
      <c r="C25" s="240"/>
      <c r="D25" s="240"/>
      <c r="E25" s="240"/>
      <c r="F25" s="240"/>
      <c r="G25" s="154"/>
      <c r="H25" s="87"/>
      <c r="M25" s="1"/>
    </row>
    <row r="26" spans="1:13" ht="18" customHeight="1" x14ac:dyDescent="0.3">
      <c r="A26" s="83">
        <v>3</v>
      </c>
      <c r="B26" s="286" t="s">
        <v>136</v>
      </c>
      <c r="C26" s="286"/>
      <c r="D26" s="286"/>
      <c r="E26" s="286"/>
      <c r="F26" s="286"/>
      <c r="G26" s="199">
        <v>0</v>
      </c>
      <c r="H26" s="153">
        <v>3</v>
      </c>
      <c r="M26" s="1"/>
    </row>
    <row r="27" spans="1:13" ht="18.75" customHeight="1" x14ac:dyDescent="0.25">
      <c r="A27" s="83"/>
      <c r="B27" s="240" t="s">
        <v>137</v>
      </c>
      <c r="C27" s="240"/>
      <c r="D27" s="240"/>
      <c r="E27" s="240"/>
      <c r="F27" s="240"/>
      <c r="G27" s="154"/>
      <c r="H27" s="87"/>
      <c r="M27" s="1"/>
    </row>
    <row r="28" spans="1:13" s="32" customFormat="1" ht="18" customHeight="1" x14ac:dyDescent="0.3">
      <c r="A28" s="83">
        <v>4</v>
      </c>
      <c r="B28" s="286" t="s">
        <v>252</v>
      </c>
      <c r="C28" s="286"/>
      <c r="D28" s="286"/>
      <c r="E28" s="286"/>
      <c r="F28" s="286"/>
      <c r="G28" s="199">
        <v>0</v>
      </c>
      <c r="H28" s="153">
        <v>4</v>
      </c>
    </row>
    <row r="29" spans="1:13" ht="18.75" customHeight="1" x14ac:dyDescent="0.25">
      <c r="A29" s="83"/>
      <c r="B29" s="240" t="s">
        <v>80</v>
      </c>
      <c r="C29" s="240"/>
      <c r="D29" s="240"/>
      <c r="E29" s="240"/>
      <c r="F29" s="240"/>
      <c r="G29" s="154"/>
      <c r="H29" s="87"/>
      <c r="M29" s="1"/>
    </row>
    <row r="30" spans="1:13" s="32" customFormat="1" ht="18" customHeight="1" x14ac:dyDescent="0.3">
      <c r="A30" s="83">
        <v>5</v>
      </c>
      <c r="B30" s="286" t="s">
        <v>81</v>
      </c>
      <c r="C30" s="286"/>
      <c r="D30" s="286"/>
      <c r="E30" s="286"/>
      <c r="F30" s="286"/>
      <c r="G30" s="199">
        <v>0</v>
      </c>
      <c r="H30" s="153">
        <v>5</v>
      </c>
    </row>
    <row r="31" spans="1:13" ht="36.75" customHeight="1" x14ac:dyDescent="0.25">
      <c r="B31" s="290" t="s">
        <v>135</v>
      </c>
      <c r="C31" s="291"/>
      <c r="D31" s="291"/>
      <c r="E31" s="291"/>
      <c r="F31" s="292"/>
      <c r="G31" s="122"/>
      <c r="H31" s="87"/>
      <c r="M31" s="1"/>
    </row>
    <row r="32" spans="1:13" ht="18" customHeight="1" x14ac:dyDescent="0.25">
      <c r="A32" s="83">
        <v>6</v>
      </c>
      <c r="B32" s="287" t="s">
        <v>237</v>
      </c>
      <c r="C32" s="288"/>
      <c r="D32" s="288"/>
      <c r="E32" s="289"/>
      <c r="F32" s="13"/>
      <c r="G32" s="200">
        <f>SUM(G24+G26+G28+G30+G22)</f>
        <v>0</v>
      </c>
      <c r="H32" s="87">
        <v>6</v>
      </c>
      <c r="M32" s="1"/>
    </row>
    <row r="33" spans="1:13" ht="18" customHeight="1" x14ac:dyDescent="0.25">
      <c r="B33" s="13"/>
      <c r="C33" s="13"/>
      <c r="D33" s="13"/>
      <c r="E33" s="13"/>
      <c r="F33" s="13"/>
      <c r="G33" s="4"/>
      <c r="M33" s="1"/>
    </row>
    <row r="34" spans="1:13" ht="18" customHeight="1" x14ac:dyDescent="0.25">
      <c r="A34" s="241" t="s">
        <v>97</v>
      </c>
      <c r="B34" s="242"/>
      <c r="C34" s="242"/>
      <c r="D34" s="242"/>
      <c r="E34" s="242"/>
      <c r="F34" s="242"/>
      <c r="G34" s="242"/>
      <c r="H34" s="242"/>
      <c r="M34" s="1"/>
    </row>
    <row r="35" spans="1:13" ht="18" customHeight="1" x14ac:dyDescent="0.25">
      <c r="A35" s="84"/>
      <c r="B35" s="158"/>
      <c r="C35" s="158"/>
      <c r="D35" s="158"/>
      <c r="E35" s="158"/>
      <c r="F35" s="158"/>
      <c r="G35" s="158"/>
      <c r="H35" s="84"/>
      <c r="M35" s="1"/>
    </row>
    <row r="36" spans="1:13" s="16" customFormat="1" ht="135" customHeight="1" x14ac:dyDescent="0.25">
      <c r="A36" s="82"/>
      <c r="B36" s="421" t="s">
        <v>331</v>
      </c>
      <c r="C36" s="422"/>
      <c r="D36" s="422"/>
      <c r="E36" s="422"/>
      <c r="F36" s="422"/>
      <c r="G36" s="423"/>
      <c r="H36" s="84"/>
    </row>
    <row r="37" spans="1:13" ht="18" customHeight="1" x14ac:dyDescent="0.25">
      <c r="B37" s="13"/>
      <c r="C37" s="13"/>
      <c r="D37" s="13"/>
      <c r="E37" s="13"/>
      <c r="F37" s="13"/>
      <c r="G37" s="155"/>
      <c r="M37" s="1"/>
    </row>
    <row r="38" spans="1:13" s="32" customFormat="1" ht="18" customHeight="1" x14ac:dyDescent="0.3">
      <c r="A38" s="83">
        <v>7</v>
      </c>
      <c r="B38" s="286" t="s">
        <v>258</v>
      </c>
      <c r="C38" s="286"/>
      <c r="D38" s="286"/>
      <c r="E38" s="286"/>
      <c r="F38" s="286"/>
      <c r="G38" s="199">
        <v>0</v>
      </c>
      <c r="H38" s="153">
        <v>7</v>
      </c>
    </row>
    <row r="39" spans="1:13" ht="32.25" customHeight="1" x14ac:dyDescent="0.25">
      <c r="A39" s="83"/>
      <c r="B39" s="246" t="str">
        <f>IF(G38=0,"","USE ONLY IF THE CHURCH IS PAYING THE PASTOR'S AFTER-TAX UMPIP OR ROTH CONTRIBUTIONS")</f>
        <v/>
      </c>
      <c r="C39" s="246"/>
      <c r="D39" s="246"/>
      <c r="E39" s="246"/>
      <c r="F39" s="246"/>
      <c r="G39" s="154"/>
      <c r="H39" s="87"/>
      <c r="M39" s="1"/>
    </row>
    <row r="40" spans="1:13" s="32" customFormat="1" ht="18" customHeight="1" x14ac:dyDescent="0.3">
      <c r="A40" s="83">
        <v>8</v>
      </c>
      <c r="B40" s="286" t="s">
        <v>250</v>
      </c>
      <c r="C40" s="293"/>
      <c r="D40" s="293"/>
      <c r="E40" s="293"/>
      <c r="F40" s="293"/>
      <c r="G40" s="199">
        <v>0</v>
      </c>
      <c r="H40" s="153">
        <v>8</v>
      </c>
    </row>
    <row r="41" spans="1:13" ht="32.25" customHeight="1" x14ac:dyDescent="0.25">
      <c r="A41" s="83"/>
      <c r="B41" s="246" t="str">
        <f>IF(G40=0,"","USE ONLY IF THE CHURCH IS PAYING THE PASTOR'S PRE-TAX UMPIP CONTRIBUTIONS                                                      (See Contribution Election form for more information.)")</f>
        <v/>
      </c>
      <c r="C41" s="246"/>
      <c r="D41" s="246"/>
      <c r="E41" s="246"/>
      <c r="F41" s="246"/>
      <c r="G41" s="154"/>
      <c r="H41" s="87"/>
      <c r="M41" s="1"/>
    </row>
    <row r="42" spans="1:13" s="32" customFormat="1" ht="18" customHeight="1" x14ac:dyDescent="0.3">
      <c r="A42" s="83">
        <v>9</v>
      </c>
      <c r="B42" s="286" t="s">
        <v>251</v>
      </c>
      <c r="C42" s="293"/>
      <c r="D42" s="293"/>
      <c r="E42" s="293"/>
      <c r="F42" s="293"/>
      <c r="G42" s="199">
        <v>0</v>
      </c>
      <c r="H42" s="153">
        <v>9</v>
      </c>
    </row>
    <row r="43" spans="1:13" ht="18.75" customHeight="1" x14ac:dyDescent="0.25">
      <c r="A43" s="83"/>
      <c r="B43" s="246" t="str">
        <f>IF(G42=0,"","USE ONLY IF THE CHURCH IS PAYING THE PASTOR'S FLEXIBLE SPENDING CONTRIBUTIONS")</f>
        <v/>
      </c>
      <c r="C43" s="246"/>
      <c r="D43" s="246"/>
      <c r="E43" s="246"/>
      <c r="F43" s="246"/>
      <c r="G43" s="154"/>
      <c r="H43" s="87"/>
      <c r="M43" s="1"/>
    </row>
    <row r="44" spans="1:13" s="32" customFormat="1" ht="18" customHeight="1" x14ac:dyDescent="0.3">
      <c r="A44" s="83">
        <v>10</v>
      </c>
      <c r="B44" s="262" t="s">
        <v>85</v>
      </c>
      <c r="C44" s="262"/>
      <c r="D44" s="262"/>
      <c r="E44" s="262"/>
      <c r="F44" s="263"/>
      <c r="G44" s="199">
        <v>0</v>
      </c>
      <c r="H44" s="153">
        <v>10</v>
      </c>
    </row>
    <row r="45" spans="1:13" ht="39" customHeight="1" x14ac:dyDescent="0.25">
      <c r="A45" s="83"/>
      <c r="B45" s="246" t="str">
        <f>IF(G44=0,"","USE ONLY IF THE CHURCH IS PAYING THE PASTOR'S PORTION OF HEALTHFLEX INSURANCE PREMIUMS. THIS IS NOT THE CHURCH'S YEARLY HEALTH INSURANCE OBLIGATION OF $12,600.")</f>
        <v/>
      </c>
      <c r="C45" s="246"/>
      <c r="D45" s="246"/>
      <c r="E45" s="246"/>
      <c r="F45" s="246"/>
      <c r="G45" s="198" t="str">
        <f>IF(G44=10680,"ERROR. See instructions for Line D", "")</f>
        <v/>
      </c>
      <c r="H45" s="87"/>
      <c r="M45" s="1"/>
    </row>
    <row r="46" spans="1:13" s="32" customFormat="1" ht="18" customHeight="1" x14ac:dyDescent="0.3">
      <c r="A46" s="83">
        <v>11</v>
      </c>
      <c r="B46" s="262" t="s">
        <v>253</v>
      </c>
      <c r="C46" s="262"/>
      <c r="D46" s="262"/>
      <c r="E46" s="262"/>
      <c r="F46" s="263"/>
      <c r="G46" s="199">
        <v>0</v>
      </c>
      <c r="H46" s="153">
        <v>11</v>
      </c>
    </row>
    <row r="47" spans="1:13" ht="49.5" customHeight="1" x14ac:dyDescent="0.25">
      <c r="A47" s="85"/>
      <c r="B47" s="246" t="str">
        <f>IF(G46=0,"","USE ONLY IF THE CHURCH IS PAYING OTHER (NON-HEALTHFLEX) INSURANCE PREMIUMS ON BEHALF OF THE PASTOR")</f>
        <v/>
      </c>
      <c r="C47" s="246"/>
      <c r="D47" s="246"/>
      <c r="E47" s="246"/>
      <c r="F47" s="246"/>
      <c r="G47" s="122"/>
      <c r="H47" s="80"/>
      <c r="M47" s="1"/>
    </row>
    <row r="48" spans="1:13" ht="18" customHeight="1" x14ac:dyDescent="0.25">
      <c r="A48" s="83">
        <v>12</v>
      </c>
      <c r="B48" s="264" t="s">
        <v>259</v>
      </c>
      <c r="C48" s="264"/>
      <c r="D48" s="264"/>
      <c r="E48" s="264"/>
      <c r="F48" s="201"/>
      <c r="G48" s="202">
        <f>G38+G40+G42+G44+G46</f>
        <v>0</v>
      </c>
      <c r="H48" s="87">
        <v>12</v>
      </c>
      <c r="M48" s="1"/>
    </row>
    <row r="49" spans="1:9" s="1" customFormat="1" ht="18" customHeight="1" x14ac:dyDescent="0.25">
      <c r="A49" s="86"/>
      <c r="B49" s="2"/>
      <c r="C49" s="2"/>
      <c r="D49" s="2"/>
      <c r="E49" s="2"/>
      <c r="F49" s="5"/>
      <c r="G49" s="6"/>
      <c r="H49" s="81"/>
    </row>
    <row r="50" spans="1:9" s="1" customFormat="1" ht="18" customHeight="1" x14ac:dyDescent="0.25">
      <c r="A50" s="241" t="s">
        <v>98</v>
      </c>
      <c r="B50" s="242"/>
      <c r="C50" s="242"/>
      <c r="D50" s="242"/>
      <c r="E50" s="242"/>
      <c r="F50" s="242"/>
      <c r="G50" s="242"/>
      <c r="H50" s="242"/>
    </row>
    <row r="51" spans="1:9" s="1" customFormat="1" ht="18" customHeight="1" x14ac:dyDescent="0.25">
      <c r="A51" s="82"/>
      <c r="B51" s="158"/>
      <c r="C51" s="158"/>
      <c r="D51" s="158"/>
      <c r="E51" s="158"/>
      <c r="F51" s="158"/>
      <c r="G51" s="161"/>
      <c r="H51" s="84"/>
    </row>
    <row r="52" spans="1:9" s="32" customFormat="1" ht="18" customHeight="1" x14ac:dyDescent="0.3">
      <c r="A52" s="78">
        <v>13</v>
      </c>
      <c r="B52" s="294" t="s">
        <v>194</v>
      </c>
      <c r="C52" s="294"/>
      <c r="D52" s="294"/>
      <c r="E52" s="294"/>
      <c r="F52" s="295"/>
      <c r="G52" s="216" t="s">
        <v>59</v>
      </c>
      <c r="H52" s="93">
        <v>13</v>
      </c>
    </row>
    <row r="53" spans="1:9" s="32" customFormat="1" ht="18" customHeight="1" x14ac:dyDescent="0.25">
      <c r="A53" s="87"/>
      <c r="B53" s="278" t="str">
        <f>IF(AND(COUNTIF(G52,"*Y*")=0,G54&lt;23151,ISNUMBER(SEARCH("Fulltime",D87))),"Housing Allowance falls below the minimum $23,151 for Fulltime.","")</f>
        <v/>
      </c>
      <c r="C53" s="279"/>
      <c r="D53" s="279"/>
      <c r="E53" s="279"/>
      <c r="F53" s="279"/>
      <c r="G53" s="280"/>
      <c r="H53" s="87"/>
    </row>
    <row r="54" spans="1:9" s="32" customFormat="1" ht="18" customHeight="1" x14ac:dyDescent="0.25">
      <c r="A54" s="78">
        <v>14</v>
      </c>
      <c r="B54" s="295" t="s">
        <v>44</v>
      </c>
      <c r="C54" s="335"/>
      <c r="D54" s="335"/>
      <c r="E54" s="336"/>
      <c r="F54" s="36" t="str">
        <f>IF(G52="Y","Not Applicable &gt;&gt;","")</f>
        <v/>
      </c>
      <c r="G54" s="217">
        <v>0</v>
      </c>
      <c r="H54" s="78">
        <v>14</v>
      </c>
      <c r="I54" s="71"/>
    </row>
    <row r="55" spans="1:9" s="1" customFormat="1" ht="18.75" customHeight="1" x14ac:dyDescent="0.25">
      <c r="A55" s="87"/>
      <c r="B55" s="312" t="s">
        <v>243</v>
      </c>
      <c r="C55" s="312"/>
      <c r="D55" s="312"/>
      <c r="E55" s="312"/>
      <c r="F55" s="312"/>
      <c r="G55" s="18"/>
      <c r="H55" s="87"/>
      <c r="I55" s="71"/>
    </row>
    <row r="56" spans="1:9" s="1" customFormat="1" ht="18" customHeight="1" x14ac:dyDescent="0.25">
      <c r="A56" s="241" t="s">
        <v>103</v>
      </c>
      <c r="B56" s="242"/>
      <c r="C56" s="242"/>
      <c r="D56" s="242"/>
      <c r="E56" s="242"/>
      <c r="F56" s="242"/>
      <c r="G56" s="242"/>
      <c r="H56" s="242"/>
    </row>
    <row r="57" spans="1:9" s="1" customFormat="1" ht="6.75" customHeight="1" x14ac:dyDescent="0.25">
      <c r="A57" s="82"/>
      <c r="B57" s="158"/>
      <c r="C57" s="158"/>
      <c r="D57" s="158"/>
      <c r="E57" s="158"/>
      <c r="F57" s="158"/>
      <c r="G57" s="158"/>
      <c r="H57" s="84"/>
    </row>
    <row r="58" spans="1:9" s="1" customFormat="1" ht="35.25" customHeight="1" x14ac:dyDescent="0.25">
      <c r="A58" s="82"/>
      <c r="B58" s="313" t="s">
        <v>254</v>
      </c>
      <c r="C58" s="314"/>
      <c r="D58" s="314"/>
      <c r="E58" s="314"/>
      <c r="F58" s="314"/>
      <c r="G58" s="315"/>
      <c r="H58" s="84"/>
    </row>
    <row r="59" spans="1:9" s="1" customFormat="1" ht="5.25" customHeight="1" x14ac:dyDescent="0.25">
      <c r="A59" s="82"/>
      <c r="B59" s="50"/>
      <c r="C59" s="272"/>
      <c r="D59" s="273"/>
      <c r="E59" s="273"/>
      <c r="F59" s="274"/>
      <c r="G59" s="158"/>
      <c r="H59" s="84"/>
    </row>
    <row r="60" spans="1:9" s="1" customFormat="1" ht="18" customHeight="1" x14ac:dyDescent="0.25">
      <c r="A60" s="78">
        <v>15</v>
      </c>
      <c r="B60" s="236" t="str">
        <f>IF(AND(G22&lt;52692, ISNUMBER(SEARCH("Fulltime", D87))),
     "Below Equitable Comp. Base of $52,692 for Fulltime.",
     "")</f>
        <v/>
      </c>
      <c r="C60" s="237"/>
      <c r="D60" s="37">
        <f>G22</f>
        <v>0</v>
      </c>
      <c r="E60" s="118" t="s">
        <v>47</v>
      </c>
      <c r="F60" s="118"/>
      <c r="G60" s="157"/>
      <c r="H60" s="78">
        <v>15</v>
      </c>
    </row>
    <row r="61" spans="1:9" s="1" customFormat="1" ht="18" customHeight="1" x14ac:dyDescent="0.25">
      <c r="A61" s="78">
        <v>16</v>
      </c>
      <c r="B61" s="51"/>
      <c r="D61" s="37">
        <f>G24</f>
        <v>0</v>
      </c>
      <c r="E61" s="118" t="s">
        <v>48</v>
      </c>
      <c r="F61" s="118"/>
      <c r="G61" s="157"/>
      <c r="H61" s="78">
        <v>16</v>
      </c>
    </row>
    <row r="62" spans="1:9" s="1" customFormat="1" ht="18" customHeight="1" x14ac:dyDescent="0.25">
      <c r="A62" s="78">
        <v>17</v>
      </c>
      <c r="B62" s="51"/>
      <c r="D62" s="37">
        <f>G26</f>
        <v>0</v>
      </c>
      <c r="E62" s="118" t="s">
        <v>49</v>
      </c>
      <c r="F62" s="118"/>
      <c r="G62" s="157"/>
      <c r="H62" s="78">
        <v>17</v>
      </c>
    </row>
    <row r="63" spans="1:9" s="1" customFormat="1" ht="18" customHeight="1" x14ac:dyDescent="0.25">
      <c r="A63" s="78">
        <v>18</v>
      </c>
      <c r="B63" s="51"/>
      <c r="D63" s="37">
        <f>G28</f>
        <v>0</v>
      </c>
      <c r="E63" s="118" t="s">
        <v>1</v>
      </c>
      <c r="F63" s="118"/>
      <c r="G63" s="157"/>
      <c r="H63" s="78">
        <v>18</v>
      </c>
    </row>
    <row r="64" spans="1:9" s="1" customFormat="1" ht="18" customHeight="1" x14ac:dyDescent="0.25">
      <c r="A64" s="78">
        <v>19</v>
      </c>
      <c r="B64" s="51"/>
      <c r="D64" s="37">
        <f>G30</f>
        <v>0</v>
      </c>
      <c r="E64" s="118" t="s">
        <v>82</v>
      </c>
      <c r="F64" s="118"/>
      <c r="G64" s="157"/>
      <c r="H64" s="78">
        <v>19</v>
      </c>
    </row>
    <row r="65" spans="1:13" ht="18" customHeight="1" x14ac:dyDescent="0.25">
      <c r="A65" s="78">
        <v>20</v>
      </c>
      <c r="B65" s="51"/>
      <c r="D65" s="37">
        <f>G38</f>
        <v>0</v>
      </c>
      <c r="E65" s="118" t="s">
        <v>50</v>
      </c>
      <c r="F65" s="118"/>
      <c r="G65" s="157"/>
      <c r="H65" s="78">
        <v>20</v>
      </c>
      <c r="M65" s="1"/>
    </row>
    <row r="66" spans="1:13" ht="18" customHeight="1" x14ac:dyDescent="0.25">
      <c r="A66" s="78">
        <v>21</v>
      </c>
      <c r="B66" s="51"/>
      <c r="D66" s="37">
        <f>G40</f>
        <v>0</v>
      </c>
      <c r="E66" s="118" t="s">
        <v>51</v>
      </c>
      <c r="F66" s="118"/>
      <c r="G66" s="157"/>
      <c r="H66" s="78">
        <v>21</v>
      </c>
      <c r="M66" s="1"/>
    </row>
    <row r="67" spans="1:13" ht="18" customHeight="1" x14ac:dyDescent="0.25">
      <c r="A67" s="78">
        <v>22</v>
      </c>
      <c r="B67" s="51"/>
      <c r="D67" s="37">
        <f>G42</f>
        <v>0</v>
      </c>
      <c r="E67" s="118" t="s">
        <v>52</v>
      </c>
      <c r="F67" s="118"/>
      <c r="G67" s="157"/>
      <c r="H67" s="78">
        <v>22</v>
      </c>
      <c r="M67" s="1"/>
    </row>
    <row r="68" spans="1:13" ht="18" customHeight="1" x14ac:dyDescent="0.25">
      <c r="A68" s="78">
        <v>23</v>
      </c>
      <c r="D68" s="37">
        <f>G44</f>
        <v>0</v>
      </c>
      <c r="E68" s="118" t="s">
        <v>53</v>
      </c>
      <c r="F68" s="118"/>
      <c r="G68" s="157"/>
      <c r="H68" s="78">
        <v>23</v>
      </c>
      <c r="M68" s="1"/>
    </row>
    <row r="69" spans="1:13" ht="18" customHeight="1" x14ac:dyDescent="0.25">
      <c r="A69" s="78">
        <v>24</v>
      </c>
      <c r="B69" s="349" t="s">
        <v>325</v>
      </c>
      <c r="C69" s="350"/>
      <c r="D69" s="37">
        <f>G46</f>
        <v>0</v>
      </c>
      <c r="E69" s="118" t="s">
        <v>83</v>
      </c>
      <c r="F69" s="118"/>
      <c r="G69" s="157"/>
      <c r="H69" s="78">
        <v>24</v>
      </c>
      <c r="M69" s="1"/>
    </row>
    <row r="70" spans="1:13" ht="18" customHeight="1" x14ac:dyDescent="0.25">
      <c r="A70" s="150">
        <v>25</v>
      </c>
      <c r="B70" s="351"/>
      <c r="C70" s="352"/>
      <c r="D70" s="202">
        <f>SUM(D60:D69)</f>
        <v>0</v>
      </c>
      <c r="E70" s="203" t="s">
        <v>32</v>
      </c>
      <c r="F70" s="204"/>
      <c r="G70" s="157"/>
      <c r="H70" s="78">
        <v>25</v>
      </c>
      <c r="M70" s="1"/>
    </row>
    <row r="71" spans="1:13" ht="18" customHeight="1" x14ac:dyDescent="0.25">
      <c r="A71" s="151">
        <v>26</v>
      </c>
      <c r="B71" s="355" t="s">
        <v>326</v>
      </c>
      <c r="C71" s="355"/>
      <c r="D71" s="37">
        <f>IF(G52="Y",D70*0.25,IF(G52="N",G54,0))</f>
        <v>0</v>
      </c>
      <c r="E71" s="118" t="s">
        <v>101</v>
      </c>
      <c r="F71" s="118"/>
      <c r="G71" s="157"/>
      <c r="H71" s="78">
        <v>26</v>
      </c>
      <c r="M71" s="1"/>
    </row>
    <row r="72" spans="1:13" ht="18" customHeight="1" x14ac:dyDescent="0.25">
      <c r="A72" s="78">
        <v>27</v>
      </c>
      <c r="B72" s="356"/>
      <c r="C72" s="356"/>
      <c r="D72" s="202">
        <f>SUM(D70:D71)</f>
        <v>0</v>
      </c>
      <c r="E72" s="203" t="s">
        <v>56</v>
      </c>
      <c r="F72" s="204"/>
      <c r="G72" s="157"/>
      <c r="H72" s="78">
        <v>27</v>
      </c>
      <c r="M72" s="1"/>
    </row>
    <row r="73" spans="1:13" ht="18" customHeight="1" x14ac:dyDescent="0.25">
      <c r="A73" s="87"/>
      <c r="B73" s="356"/>
      <c r="C73" s="356"/>
      <c r="D73" s="353" t="s">
        <v>244</v>
      </c>
      <c r="E73" s="353"/>
      <c r="F73" s="353"/>
      <c r="G73" s="353"/>
      <c r="H73" s="78"/>
      <c r="M73" s="1"/>
    </row>
    <row r="74" spans="1:13" ht="49.5" customHeight="1" x14ac:dyDescent="0.25">
      <c r="A74" s="88"/>
      <c r="B74" s="357"/>
      <c r="C74" s="357"/>
      <c r="D74" s="354"/>
      <c r="E74" s="354"/>
      <c r="F74" s="354"/>
      <c r="G74" s="354"/>
      <c r="H74" s="94"/>
      <c r="M74" s="1"/>
    </row>
    <row r="75" spans="1:13" ht="18" customHeight="1" x14ac:dyDescent="0.25">
      <c r="A75" s="241" t="s">
        <v>99</v>
      </c>
      <c r="B75" s="242"/>
      <c r="C75" s="242"/>
      <c r="D75" s="242"/>
      <c r="E75" s="242"/>
      <c r="F75" s="242"/>
      <c r="G75" s="242"/>
      <c r="H75" s="242"/>
      <c r="M75" s="1"/>
    </row>
    <row r="76" spans="1:13" ht="18" customHeight="1" x14ac:dyDescent="0.25">
      <c r="A76" s="82"/>
      <c r="B76" s="158"/>
      <c r="C76" s="158"/>
      <c r="D76" s="158"/>
      <c r="E76" s="158"/>
      <c r="F76" s="158"/>
      <c r="G76" s="158"/>
      <c r="H76" s="84"/>
      <c r="M76" s="1"/>
    </row>
    <row r="77" spans="1:13" ht="62.1" customHeight="1" x14ac:dyDescent="0.25">
      <c r="A77" s="82"/>
      <c r="B77" s="296" t="s">
        <v>45</v>
      </c>
      <c r="C77" s="297"/>
      <c r="D77" s="297"/>
      <c r="E77" s="297"/>
      <c r="F77" s="297"/>
      <c r="G77" s="298"/>
      <c r="H77" s="84"/>
      <c r="M77" s="1"/>
    </row>
    <row r="78" spans="1:13" s="32" customFormat="1" ht="18" customHeight="1" x14ac:dyDescent="0.25">
      <c r="A78" s="78">
        <v>28</v>
      </c>
      <c r="B78" s="294" t="s">
        <v>100</v>
      </c>
      <c r="C78" s="294"/>
      <c r="D78" s="294"/>
      <c r="E78" s="294"/>
      <c r="F78" s="295"/>
      <c r="G78" s="218">
        <v>0</v>
      </c>
      <c r="H78" s="93">
        <v>28</v>
      </c>
    </row>
    <row r="79" spans="1:13" ht="18.75" customHeight="1" x14ac:dyDescent="0.25">
      <c r="B79" s="265" t="s">
        <v>46</v>
      </c>
      <c r="C79" s="266"/>
      <c r="D79" s="266"/>
      <c r="E79" s="267"/>
      <c r="F79" s="268" t="str">
        <f>IF(AND(G78&lt;5269, ISNUMBER(SEARCH("Fulltime",D87))),
     "Reimbursement below the minimum $5,269 for Fulltime",
     "")</f>
        <v/>
      </c>
      <c r="G79" s="269"/>
      <c r="M79" s="1"/>
    </row>
    <row r="80" spans="1:13" ht="18" customHeight="1" x14ac:dyDescent="0.25">
      <c r="A80" s="86"/>
      <c r="B80" s="2"/>
      <c r="C80" s="2"/>
      <c r="D80" s="2"/>
      <c r="E80" s="2"/>
      <c r="F80" s="270"/>
      <c r="G80" s="271"/>
      <c r="M80" s="1"/>
    </row>
    <row r="81" spans="1:9" s="1" customFormat="1" ht="18" customHeight="1" x14ac:dyDescent="0.25">
      <c r="A81" s="241" t="s">
        <v>60</v>
      </c>
      <c r="B81" s="242"/>
      <c r="C81" s="242"/>
      <c r="D81" s="242"/>
      <c r="E81" s="242"/>
      <c r="F81" s="242"/>
      <c r="G81" s="242"/>
      <c r="H81" s="242"/>
    </row>
    <row r="82" spans="1:9" s="1" customFormat="1" ht="6.95" customHeight="1" x14ac:dyDescent="0.25">
      <c r="A82" s="82"/>
      <c r="B82" s="158"/>
      <c r="C82" s="158"/>
      <c r="D82" s="158"/>
      <c r="E82" s="158"/>
      <c r="F82" s="158"/>
      <c r="G82" s="158"/>
      <c r="H82" s="84"/>
    </row>
    <row r="83" spans="1:9" s="1" customFormat="1" ht="18" customHeight="1" x14ac:dyDescent="0.25">
      <c r="A83" s="82"/>
      <c r="B83" s="254" t="s">
        <v>327</v>
      </c>
      <c r="C83" s="255"/>
      <c r="D83" s="255"/>
      <c r="E83" s="255"/>
      <c r="F83" s="255"/>
      <c r="G83" s="256"/>
      <c r="H83" s="84"/>
    </row>
    <row r="84" spans="1:9" s="1" customFormat="1" ht="32.450000000000003" customHeight="1" x14ac:dyDescent="0.25">
      <c r="A84" s="82"/>
      <c r="B84" s="257"/>
      <c r="C84" s="258"/>
      <c r="D84" s="258"/>
      <c r="E84" s="258"/>
      <c r="F84" s="258"/>
      <c r="G84" s="259"/>
      <c r="H84" s="84"/>
    </row>
    <row r="85" spans="1:9" s="1" customFormat="1" ht="10.7" customHeight="1" x14ac:dyDescent="0.25">
      <c r="A85" s="82"/>
      <c r="B85" s="158"/>
      <c r="C85" s="158"/>
      <c r="D85" s="161"/>
      <c r="E85" s="161"/>
      <c r="F85" s="161"/>
      <c r="G85" s="161"/>
      <c r="H85" s="84"/>
    </row>
    <row r="86" spans="1:9" s="1" customFormat="1" ht="18" customHeight="1" x14ac:dyDescent="0.25">
      <c r="A86" s="89">
        <v>29</v>
      </c>
      <c r="B86" s="319" t="s">
        <v>28</v>
      </c>
      <c r="C86" s="320"/>
      <c r="D86" s="358" t="s">
        <v>79</v>
      </c>
      <c r="E86" s="359"/>
      <c r="F86" s="359"/>
      <c r="G86" s="360"/>
      <c r="H86" s="97">
        <v>29</v>
      </c>
    </row>
    <row r="87" spans="1:9" s="1" customFormat="1" ht="18" customHeight="1" x14ac:dyDescent="0.25">
      <c r="A87" s="89">
        <v>30</v>
      </c>
      <c r="B87" s="317" t="s">
        <v>41</v>
      </c>
      <c r="C87" s="318"/>
      <c r="D87" s="219" t="s">
        <v>79</v>
      </c>
      <c r="E87" s="146" t="str">
        <f>IF(D87="[Select]","",VLOOKUP(D87,$B$209:$D$213,3,FALSE))</f>
        <v/>
      </c>
      <c r="F87" s="147"/>
      <c r="G87" s="156"/>
      <c r="H87" s="89">
        <v>30</v>
      </c>
    </row>
    <row r="88" spans="1:9" s="1" customFormat="1" ht="18" customHeight="1" x14ac:dyDescent="0.25">
      <c r="A88" s="89">
        <v>31</v>
      </c>
      <c r="B88" s="317"/>
      <c r="C88" s="318"/>
      <c r="D88" s="62"/>
      <c r="E88" s="115">
        <f>IF(OR(D86="[SELECT]",D87="[SELECT]",D88="[SELECT]"),0,1)</f>
        <v>0</v>
      </c>
      <c r="F88" s="62"/>
      <c r="G88" s="159"/>
      <c r="H88" s="89">
        <v>31</v>
      </c>
    </row>
    <row r="89" spans="1:9" s="1" customFormat="1" ht="18" customHeight="1" x14ac:dyDescent="0.25">
      <c r="A89" s="89"/>
      <c r="B89" s="158"/>
      <c r="C89" s="158"/>
      <c r="D89" s="158"/>
      <c r="E89" s="158"/>
      <c r="F89" s="158"/>
      <c r="G89" s="158"/>
      <c r="H89" s="89"/>
    </row>
    <row r="90" spans="1:9" s="1" customFormat="1" ht="18" customHeight="1" x14ac:dyDescent="0.25">
      <c r="A90" s="89"/>
      <c r="B90" s="70"/>
      <c r="C90" s="321" t="s">
        <v>260</v>
      </c>
      <c r="D90" s="322"/>
      <c r="E90" s="322"/>
      <c r="F90" s="323"/>
      <c r="G90" s="158"/>
      <c r="H90" s="89"/>
    </row>
    <row r="91" spans="1:9" s="1" customFormat="1" ht="37.35" customHeight="1" x14ac:dyDescent="0.25">
      <c r="A91" s="90"/>
      <c r="B91" s="106"/>
      <c r="C91" s="326" t="s">
        <v>30</v>
      </c>
      <c r="D91" s="327"/>
      <c r="E91" s="328"/>
      <c r="F91" s="205" t="s">
        <v>31</v>
      </c>
      <c r="G91" s="40"/>
      <c r="H91" s="40"/>
      <c r="I91" s="89"/>
    </row>
    <row r="92" spans="1:9" s="1" customFormat="1" ht="18" customHeight="1" x14ac:dyDescent="0.25">
      <c r="A92" s="79"/>
      <c r="B92" s="107"/>
      <c r="C92" s="206" t="s">
        <v>277</v>
      </c>
      <c r="D92" s="206" t="s">
        <v>321</v>
      </c>
      <c r="E92" s="206" t="s">
        <v>12</v>
      </c>
      <c r="F92" s="206" t="s">
        <v>16</v>
      </c>
      <c r="G92" s="40"/>
      <c r="H92" s="40"/>
      <c r="I92" s="89"/>
    </row>
    <row r="93" spans="1:9" s="28" customFormat="1" ht="45.6" customHeight="1" x14ac:dyDescent="0.25">
      <c r="A93" s="79">
        <v>32</v>
      </c>
      <c r="B93" s="95"/>
      <c r="C93" s="110" t="str">
        <f>IF($E$88=0,"",IF($D$88="Y","Not Eligible",VLOOKUP($D$86&amp;"-"&amp;$E$87,$B$217:$N$257,2,FALSE)))</f>
        <v/>
      </c>
      <c r="D93" s="110" t="str">
        <f>IF($E$88=0,"",IF($D$88="Y","Not Eligible",VLOOKUP($D$86&amp;"-"&amp;$E$87,$B$217:$N$257,5,FALSE)))</f>
        <v/>
      </c>
      <c r="E93" s="110" t="str">
        <f>IF($E$88=0,"",IF($D$88="Y","Not Eligible",VLOOKUP($D$86&amp;"-"&amp;$E$87,$B$217:$N$257,8,FALSE)))</f>
        <v/>
      </c>
      <c r="F93" s="110" t="str">
        <f>IF($E$88=0,"",IF(AND($D$88="Y",E87&gt;2),"Not Eligible",IF(AND($D$88="Y",E87&lt;3),"Optional",VLOOKUP($D$86&amp;"-"&amp;$E$87,$B$217:$N$257,10,FALSE))))</f>
        <v/>
      </c>
      <c r="G93" s="63"/>
      <c r="H93" s="89">
        <v>32</v>
      </c>
    </row>
    <row r="94" spans="1:9" s="29" customFormat="1" ht="18" customHeight="1" x14ac:dyDescent="0.2">
      <c r="A94" s="79"/>
      <c r="B94" s="108"/>
      <c r="C94" s="207" t="s">
        <v>323</v>
      </c>
      <c r="D94" s="207" t="s">
        <v>322</v>
      </c>
      <c r="E94" s="207" t="s">
        <v>138</v>
      </c>
      <c r="F94" s="207" t="s">
        <v>139</v>
      </c>
      <c r="G94" s="64"/>
      <c r="H94" s="64"/>
      <c r="I94" s="78"/>
    </row>
    <row r="95" spans="1:9" s="29" customFormat="1" ht="94.7" customHeight="1" x14ac:dyDescent="0.2">
      <c r="A95" s="79" t="s">
        <v>142</v>
      </c>
      <c r="B95" s="109"/>
      <c r="C95" s="65" t="str">
        <f>IF($E$88=0,"",IF($D$88="Y","Interim Clergy Not Eligible for CRSP (DB/DC)",VLOOKUP($D$86&amp;"-"&amp;$E$87,$B$217:$N$257,3,FALSE)))</f>
        <v/>
      </c>
      <c r="D95" s="65" t="str">
        <f>IF($E$88=0,"",IF($D$88="Y","Interim Clergy Are NOT Eligible for CPP",VLOOKUP($D$86&amp;"-"&amp;$E$87,$B$217:$N$257,6,FALSE)))</f>
        <v/>
      </c>
      <c r="E95" s="65" t="str">
        <f>IF($E$88=0,"",IF($D$88="Y","Interim Clergy are NOT eligible for UMPIP",VLOOKUP($D$86&amp;"-"&amp;$E$87,$B$217:$N$257,9,FALSE)))</f>
        <v/>
      </c>
      <c r="F95" s="65" t="str">
        <f>IF($E$88=0,"",IF($D$88="Y","Interim Clergy Are NOT Eligible for Healthflex",VLOOKUP($D$86&amp;"-"&amp;$E$87,$B$217:$N$257,11,FALSE)))</f>
        <v/>
      </c>
      <c r="G95" s="64"/>
      <c r="H95" s="78" t="s">
        <v>142</v>
      </c>
    </row>
    <row r="96" spans="1:9" s="29" customFormat="1" ht="18" hidden="1" customHeight="1" x14ac:dyDescent="0.2">
      <c r="A96" s="79"/>
      <c r="B96" s="77"/>
      <c r="C96" s="77"/>
      <c r="D96" s="77"/>
      <c r="E96" s="77"/>
      <c r="F96" s="77"/>
      <c r="G96" s="30"/>
      <c r="H96" s="95"/>
    </row>
    <row r="97" spans="1:13" ht="18" customHeight="1" x14ac:dyDescent="0.25">
      <c r="A97" s="241" t="s">
        <v>246</v>
      </c>
      <c r="B97" s="242"/>
      <c r="C97" s="242"/>
      <c r="D97" s="242"/>
      <c r="E97" s="242"/>
      <c r="F97" s="242"/>
      <c r="G97" s="242"/>
      <c r="H97" s="316"/>
      <c r="M97" s="1"/>
    </row>
    <row r="98" spans="1:13" ht="10.5" customHeight="1" x14ac:dyDescent="0.25">
      <c r="A98" s="91"/>
      <c r="B98" s="15"/>
      <c r="C98" s="15"/>
      <c r="D98" s="15"/>
      <c r="E98" s="15"/>
      <c r="F98" s="15"/>
      <c r="G98" s="15"/>
      <c r="H98" s="96"/>
      <c r="M98" s="1"/>
    </row>
    <row r="99" spans="1:13" ht="18" customHeight="1" x14ac:dyDescent="0.25">
      <c r="A99" s="91"/>
      <c r="B99" s="260" t="s">
        <v>316</v>
      </c>
      <c r="C99" s="260"/>
      <c r="D99" s="260"/>
      <c r="E99" s="260"/>
      <c r="F99" s="260"/>
      <c r="G99" s="260"/>
      <c r="H99" s="96"/>
      <c r="M99" s="1"/>
    </row>
    <row r="100" spans="1:13" ht="32.25" customHeight="1" x14ac:dyDescent="0.25">
      <c r="A100" s="91"/>
      <c r="B100" s="261"/>
      <c r="C100" s="261"/>
      <c r="D100" s="261"/>
      <c r="E100" s="261"/>
      <c r="F100" s="261"/>
      <c r="G100" s="261"/>
      <c r="H100" s="96"/>
      <c r="M100" s="1"/>
    </row>
    <row r="101" spans="1:13" ht="0.95" customHeight="1" x14ac:dyDescent="0.25">
      <c r="A101" s="91"/>
      <c r="B101" s="15"/>
      <c r="C101" s="15"/>
      <c r="D101" s="15"/>
      <c r="E101" s="15"/>
      <c r="F101" s="15"/>
      <c r="G101" s="15"/>
      <c r="H101" s="96"/>
      <c r="M101" s="1"/>
    </row>
    <row r="102" spans="1:13" ht="18" customHeight="1" x14ac:dyDescent="0.25">
      <c r="A102" s="89">
        <v>33</v>
      </c>
      <c r="B102" s="287" t="s">
        <v>330</v>
      </c>
      <c r="C102" s="288"/>
      <c r="D102" s="288"/>
      <c r="E102" s="289"/>
      <c r="F102" s="208">
        <f>D72</f>
        <v>0</v>
      </c>
      <c r="H102" s="89">
        <v>33</v>
      </c>
      <c r="M102" s="1"/>
    </row>
    <row r="103" spans="1:13" ht="23.25" customHeight="1" x14ac:dyDescent="0.25">
      <c r="A103" s="89"/>
      <c r="B103" s="275" t="str">
        <f>IF(AND(G22&lt;52692, ISNUMBER(SEARCH("Fulltime", D87))),
     "Cash Salary falls below the Equitable Comp. Base of $52,692 for Fulltime.",
     "")</f>
        <v/>
      </c>
      <c r="C103" s="276"/>
      <c r="D103" s="276"/>
      <c r="E103" s="276"/>
      <c r="F103" s="277"/>
      <c r="G103" s="10"/>
      <c r="H103" s="89"/>
      <c r="M103" s="1"/>
    </row>
    <row r="104" spans="1:13" ht="18" customHeight="1" x14ac:dyDescent="0.25">
      <c r="A104" s="89"/>
      <c r="B104" s="361" t="s">
        <v>329</v>
      </c>
      <c r="C104" s="362"/>
      <c r="D104" s="363"/>
      <c r="E104" s="9"/>
      <c r="F104" s="52" t="s">
        <v>102</v>
      </c>
      <c r="G104" s="38"/>
      <c r="H104" s="89"/>
      <c r="M104" s="1"/>
    </row>
    <row r="105" spans="1:13" ht="18" customHeight="1" x14ac:dyDescent="0.3">
      <c r="A105" s="89">
        <v>34</v>
      </c>
      <c r="B105" s="331" t="s">
        <v>311</v>
      </c>
      <c r="C105" s="331"/>
      <c r="D105" s="331"/>
      <c r="E105" s="235"/>
      <c r="F105" s="49">
        <f>IF(
    C93="Not Eligible","Not Eligible",
    IF(
        C93="",0,
        IF(
            D87="Fulltime",1800,
            IF(D87="3/4 Time",1350,
               IF(D87="1/2 Time",900,""))
        )
    )
)</f>
        <v>0</v>
      </c>
      <c r="G105" s="38"/>
      <c r="H105" s="89">
        <v>34</v>
      </c>
      <c r="M105" s="1"/>
    </row>
    <row r="106" spans="1:13" ht="18" customHeight="1" x14ac:dyDescent="0.3">
      <c r="A106" s="89">
        <v>35</v>
      </c>
      <c r="B106" s="331" t="s">
        <v>312</v>
      </c>
      <c r="C106" s="331"/>
      <c r="D106" s="331"/>
      <c r="E106" s="235"/>
      <c r="F106" s="49">
        <f>IF(C93="Not Eligible","Not Eligible",IF(C93="",0,F102*0.03))</f>
        <v>0</v>
      </c>
      <c r="G106" s="38"/>
      <c r="H106" s="89">
        <v>35</v>
      </c>
      <c r="M106" s="1"/>
    </row>
    <row r="107" spans="1:13" ht="18" customHeight="1" x14ac:dyDescent="0.3">
      <c r="A107" s="89" t="s">
        <v>107</v>
      </c>
      <c r="B107" s="331" t="s">
        <v>313</v>
      </c>
      <c r="C107" s="331"/>
      <c r="D107" s="331"/>
      <c r="E107" s="235"/>
      <c r="F107" s="49">
        <f>IF(C93="Not Eligible","Not Eligible",F102*0.04)</f>
        <v>0</v>
      </c>
      <c r="G107" s="54" t="s">
        <v>134</v>
      </c>
      <c r="H107" s="89" t="s">
        <v>107</v>
      </c>
      <c r="M107" s="1"/>
    </row>
    <row r="108" spans="1:13" ht="18" customHeight="1" x14ac:dyDescent="0.3">
      <c r="A108" s="89">
        <v>36</v>
      </c>
      <c r="B108" s="287" t="s">
        <v>57</v>
      </c>
      <c r="C108" s="288"/>
      <c r="D108" s="288"/>
      <c r="E108" s="289"/>
      <c r="F108" s="209">
        <f>IF(C93="Not Eligible","Not Eligible",SUM(F105:F107))</f>
        <v>0</v>
      </c>
      <c r="G108" s="216"/>
      <c r="H108" s="97">
        <v>36</v>
      </c>
      <c r="M108" s="1"/>
    </row>
    <row r="109" spans="1:13" ht="31.5" customHeight="1" x14ac:dyDescent="0.25">
      <c r="A109" s="89"/>
      <c r="B109" s="243" t="s">
        <v>314</v>
      </c>
      <c r="C109" s="244"/>
      <c r="D109" s="244"/>
      <c r="E109" s="244"/>
      <c r="F109" s="245"/>
      <c r="G109" s="55"/>
      <c r="H109" s="89"/>
      <c r="M109" s="1"/>
    </row>
    <row r="110" spans="1:13" ht="15.75" customHeight="1" x14ac:dyDescent="0.25">
      <c r="A110" s="89"/>
      <c r="B110" s="361" t="s">
        <v>255</v>
      </c>
      <c r="C110" s="362"/>
      <c r="D110" s="363"/>
      <c r="E110" s="9"/>
      <c r="F110" s="52" t="s">
        <v>102</v>
      </c>
      <c r="G110" s="38" t="s">
        <v>11</v>
      </c>
      <c r="H110" s="89"/>
      <c r="M110" s="1"/>
    </row>
    <row r="111" spans="1:13" ht="18" customHeight="1" x14ac:dyDescent="0.25">
      <c r="A111" s="89">
        <v>37</v>
      </c>
      <c r="B111" s="324" t="s">
        <v>34</v>
      </c>
      <c r="C111" s="325"/>
      <c r="D111" s="48"/>
      <c r="E111" s="235"/>
      <c r="F111" s="49">
        <f>IF(D93="Not Eligible","Not Eligible",IF(D93="",0,MIN(E111,F102*0.03)))</f>
        <v>0</v>
      </c>
      <c r="G111" s="38" t="s">
        <v>134</v>
      </c>
      <c r="H111" s="89">
        <v>37</v>
      </c>
      <c r="M111" s="1"/>
    </row>
    <row r="112" spans="1:13" ht="18" customHeight="1" x14ac:dyDescent="0.3">
      <c r="A112" s="89">
        <v>38</v>
      </c>
      <c r="B112" s="287" t="s">
        <v>217</v>
      </c>
      <c r="C112" s="288"/>
      <c r="D112" s="288"/>
      <c r="E112" s="289"/>
      <c r="F112" s="210">
        <f>F111</f>
        <v>0</v>
      </c>
      <c r="G112" s="216" t="s">
        <v>62</v>
      </c>
      <c r="H112" s="89">
        <v>38</v>
      </c>
      <c r="M112" s="1"/>
    </row>
    <row r="113" spans="1:10" s="1" customFormat="1" ht="9.75" customHeight="1" x14ac:dyDescent="0.25">
      <c r="A113" s="89"/>
      <c r="B113" s="13"/>
      <c r="C113" s="13"/>
      <c r="D113" s="13"/>
      <c r="E113" s="13"/>
      <c r="F113" s="8"/>
      <c r="G113" s="12"/>
      <c r="H113" s="89"/>
    </row>
    <row r="114" spans="1:10" s="1" customFormat="1" ht="6.75" customHeight="1" x14ac:dyDescent="0.25">
      <c r="A114" s="89"/>
      <c r="B114" s="374"/>
      <c r="C114" s="375"/>
      <c r="D114" s="10"/>
      <c r="E114" s="10"/>
      <c r="F114" s="178"/>
      <c r="G114" s="38"/>
      <c r="H114" s="89"/>
    </row>
    <row r="115" spans="1:10" s="1" customFormat="1" ht="18" customHeight="1" x14ac:dyDescent="0.3">
      <c r="A115" s="89">
        <v>39</v>
      </c>
      <c r="B115" s="324"/>
      <c r="C115" s="325"/>
      <c r="D115" s="179"/>
      <c r="E115" s="180"/>
      <c r="F115" s="179"/>
      <c r="G115" s="152"/>
      <c r="H115" s="89">
        <v>39</v>
      </c>
    </row>
    <row r="116" spans="1:10" s="1" customFormat="1" ht="18" customHeight="1" x14ac:dyDescent="0.25">
      <c r="A116" s="89">
        <v>40</v>
      </c>
      <c r="B116" s="287" t="s">
        <v>91</v>
      </c>
      <c r="C116" s="288"/>
      <c r="D116" s="288"/>
      <c r="E116" s="288"/>
      <c r="F116" s="288"/>
      <c r="G116" s="152"/>
      <c r="H116" s="89">
        <v>40</v>
      </c>
      <c r="J116" s="14"/>
    </row>
    <row r="117" spans="1:10" s="1" customFormat="1" ht="27.6" customHeight="1" x14ac:dyDescent="0.3">
      <c r="A117" s="89"/>
      <c r="B117" s="415" t="s">
        <v>315</v>
      </c>
      <c r="C117" s="416"/>
      <c r="D117" s="416"/>
      <c r="E117" s="416"/>
      <c r="F117" s="416"/>
      <c r="G117" s="123"/>
      <c r="H117" s="89"/>
      <c r="J117" s="53"/>
    </row>
    <row r="118" spans="1:10" customFormat="1" ht="12" customHeight="1" x14ac:dyDescent="0.2">
      <c r="B118" s="417"/>
      <c r="C118" s="418"/>
      <c r="D118" s="418"/>
      <c r="E118" s="418"/>
      <c r="F118" s="418"/>
    </row>
    <row r="119" spans="1:10" s="1" customFormat="1" ht="11.45" customHeight="1" x14ac:dyDescent="0.25">
      <c r="A119" s="89"/>
      <c r="B119" s="419"/>
      <c r="C119" s="420"/>
      <c r="D119" s="420"/>
      <c r="E119" s="420"/>
      <c r="F119" s="420"/>
      <c r="G119" s="38" t="s">
        <v>16</v>
      </c>
      <c r="H119" s="89"/>
      <c r="J119" s="14"/>
    </row>
    <row r="120" spans="1:10" s="1" customFormat="1" ht="18" customHeight="1" x14ac:dyDescent="0.3">
      <c r="A120" s="89"/>
      <c r="B120" s="174"/>
      <c r="C120" s="175"/>
      <c r="D120" s="176"/>
      <c r="E120" s="177"/>
      <c r="F120" s="9"/>
      <c r="G120" s="38" t="s">
        <v>134</v>
      </c>
      <c r="H120" s="89"/>
      <c r="J120" s="14"/>
    </row>
    <row r="121" spans="1:10" s="1" customFormat="1" ht="18" customHeight="1" x14ac:dyDescent="0.3">
      <c r="A121" s="89">
        <v>41</v>
      </c>
      <c r="B121" s="164"/>
      <c r="C121" s="2"/>
      <c r="D121" s="166"/>
      <c r="E121" s="329"/>
      <c r="F121" s="330"/>
      <c r="G121" s="216" t="s">
        <v>62</v>
      </c>
      <c r="H121" s="89">
        <v>41</v>
      </c>
      <c r="J121" s="14"/>
    </row>
    <row r="122" spans="1:10" s="1" customFormat="1" ht="18" customHeight="1" x14ac:dyDescent="0.25">
      <c r="A122" s="89"/>
      <c r="B122" s="11"/>
      <c r="C122" s="163"/>
      <c r="D122" s="165"/>
      <c r="E122" s="211" t="s">
        <v>33</v>
      </c>
      <c r="F122" s="212" t="str">
        <f>IF($F$93="Not Eligible","Not Eligible",IF(OR($G$121="Y", F93="Required"),12600,"N/A"))</f>
        <v>N/A</v>
      </c>
      <c r="G122" s="167"/>
      <c r="H122" s="89"/>
      <c r="J122" s="14"/>
    </row>
    <row r="123" spans="1:10" s="1" customFormat="1" ht="18" customHeight="1" x14ac:dyDescent="0.25">
      <c r="A123" s="89">
        <v>42</v>
      </c>
      <c r="B123" s="181"/>
      <c r="C123" s="182"/>
      <c r="D123" s="182"/>
      <c r="E123" s="182"/>
      <c r="F123" s="182"/>
      <c r="G123" s="183"/>
      <c r="H123" s="89">
        <v>42</v>
      </c>
      <c r="J123" s="14"/>
    </row>
    <row r="124" spans="1:10" s="1" customFormat="1" ht="18" customHeight="1" x14ac:dyDescent="0.25">
      <c r="A124" s="89">
        <v>43</v>
      </c>
      <c r="B124" s="171"/>
      <c r="C124" s="172"/>
      <c r="D124" s="172"/>
      <c r="E124" s="172"/>
      <c r="F124" s="172"/>
      <c r="G124" s="173"/>
      <c r="H124" s="89">
        <v>43</v>
      </c>
      <c r="J124" s="14"/>
    </row>
    <row r="125" spans="1:10" s="1" customFormat="1" ht="11.45" customHeight="1" x14ac:dyDescent="0.25">
      <c r="A125" s="80"/>
      <c r="B125" s="171"/>
      <c r="C125" s="172"/>
      <c r="D125" s="172"/>
      <c r="E125" s="172"/>
      <c r="F125" s="172"/>
      <c r="G125" s="173"/>
      <c r="H125" s="84"/>
      <c r="J125" s="14"/>
    </row>
    <row r="126" spans="1:10" s="1" customFormat="1" ht="11.1" customHeight="1" x14ac:dyDescent="0.25">
      <c r="A126" s="80"/>
      <c r="B126" s="171"/>
      <c r="C126" s="172"/>
      <c r="D126" s="172"/>
      <c r="E126" s="172"/>
      <c r="F126" s="172"/>
      <c r="G126" s="173"/>
      <c r="H126" s="84"/>
      <c r="J126" s="14"/>
    </row>
    <row r="127" spans="1:10" s="140" customFormat="1" ht="23.45" customHeight="1" thickBot="1" x14ac:dyDescent="0.3">
      <c r="A127" s="138"/>
      <c r="B127" s="168"/>
      <c r="C127" s="169"/>
      <c r="D127" s="169"/>
      <c r="E127" s="169"/>
      <c r="F127" s="169"/>
      <c r="G127" s="170"/>
      <c r="H127" s="139"/>
      <c r="J127" s="141"/>
    </row>
    <row r="128" spans="1:10" s="1" customFormat="1" ht="18" customHeight="1" thickBot="1" x14ac:dyDescent="0.35">
      <c r="A128" s="378" t="str">
        <f>"Church Conference Compensation Summary Report for: "&amp;Church_Name</f>
        <v xml:space="preserve">Church Conference Compensation Summary Report for: </v>
      </c>
      <c r="B128" s="379"/>
      <c r="C128" s="379"/>
      <c r="D128" s="379"/>
      <c r="E128" s="379"/>
      <c r="F128" s="379"/>
      <c r="G128" s="379"/>
      <c r="H128" s="380"/>
      <c r="I128" s="40"/>
      <c r="J128" s="14"/>
    </row>
    <row r="129" spans="1:10" s="162" customFormat="1" ht="18" customHeight="1" x14ac:dyDescent="0.2">
      <c r="A129" s="393" t="s">
        <v>249</v>
      </c>
      <c r="B129" s="393"/>
      <c r="C129" s="393"/>
      <c r="D129" s="393"/>
      <c r="E129" s="393"/>
      <c r="F129" s="393"/>
      <c r="G129" s="393"/>
      <c r="H129" s="393"/>
    </row>
    <row r="130" spans="1:10" s="1" customFormat="1" ht="37.35" customHeight="1" x14ac:dyDescent="0.25">
      <c r="A130" s="371" t="str">
        <f>F11&amp;" FINANCIAL OBLIGATION FOR "&amp;Pastor_Name</f>
        <v xml:space="preserve"> FINANCIAL OBLIGATION FOR </v>
      </c>
      <c r="B130" s="372"/>
      <c r="C130" s="372"/>
      <c r="D130" s="372"/>
      <c r="E130" s="372"/>
      <c r="F130" s="372"/>
      <c r="G130" s="372"/>
      <c r="H130" s="373"/>
    </row>
    <row r="131" spans="1:10" s="1" customFormat="1" ht="18" customHeight="1" x14ac:dyDescent="0.25">
      <c r="A131" s="220"/>
      <c r="B131" s="158"/>
      <c r="C131" s="394"/>
      <c r="D131" s="395"/>
      <c r="E131" s="395"/>
      <c r="F131" s="396"/>
      <c r="G131" s="158"/>
      <c r="H131" s="224"/>
    </row>
    <row r="132" spans="1:10" s="1" customFormat="1" ht="18" customHeight="1" x14ac:dyDescent="0.25">
      <c r="A132" s="220"/>
      <c r="B132" s="111"/>
      <c r="C132" s="408" t="s">
        <v>256</v>
      </c>
      <c r="D132" s="408"/>
      <c r="E132" s="408"/>
      <c r="F132" s="408"/>
      <c r="G132" s="41"/>
      <c r="H132" s="224"/>
    </row>
    <row r="133" spans="1:10" s="1" customFormat="1" ht="18" customHeight="1" thickBot="1" x14ac:dyDescent="0.3">
      <c r="A133" s="220"/>
      <c r="B133" s="67"/>
      <c r="C133" s="409"/>
      <c r="D133" s="409"/>
      <c r="E133" s="409"/>
      <c r="F133" s="409"/>
      <c r="G133" s="67"/>
      <c r="H133" s="224"/>
    </row>
    <row r="134" spans="1:10" s="1" customFormat="1" ht="18" customHeight="1" x14ac:dyDescent="0.25">
      <c r="A134" s="221"/>
      <c r="B134" s="73"/>
      <c r="C134" s="397" t="s">
        <v>193</v>
      </c>
      <c r="D134" s="398"/>
      <c r="E134" s="399"/>
      <c r="F134" s="406" t="s">
        <v>141</v>
      </c>
      <c r="G134" s="40"/>
      <c r="H134" s="225"/>
      <c r="I134" s="69"/>
    </row>
    <row r="135" spans="1:10" s="1" customFormat="1" ht="18" customHeight="1" x14ac:dyDescent="0.25">
      <c r="A135" s="221"/>
      <c r="B135" s="73"/>
      <c r="C135" s="400"/>
      <c r="D135" s="401"/>
      <c r="E135" s="402"/>
      <c r="F135" s="407"/>
      <c r="G135" s="40"/>
      <c r="H135" s="225"/>
      <c r="I135" s="69"/>
    </row>
    <row r="136" spans="1:10" s="1" customFormat="1" ht="18" customHeight="1" x14ac:dyDescent="0.25">
      <c r="A136" s="222">
        <v>44</v>
      </c>
      <c r="B136" s="74"/>
      <c r="C136" s="403" t="s">
        <v>84</v>
      </c>
      <c r="D136" s="404"/>
      <c r="E136" s="405"/>
      <c r="F136" s="214" t="str">
        <f>IF(G52="Y", "YES","")</f>
        <v/>
      </c>
      <c r="G136" s="75"/>
      <c r="H136" s="223">
        <v>44</v>
      </c>
      <c r="I136" s="68"/>
    </row>
    <row r="137" spans="1:10" s="1" customFormat="1" ht="18" customHeight="1" x14ac:dyDescent="0.25">
      <c r="A137" s="222">
        <v>45</v>
      </c>
      <c r="B137" s="74"/>
      <c r="C137" s="238" t="str">
        <f>IF(AND(G22&lt;52692, ISNUMBER(SEARCH("Fulltime", D87))),
     "BELOW FT BASE",
     "")</f>
        <v/>
      </c>
      <c r="D137" s="239"/>
      <c r="E137" s="231" t="s">
        <v>328</v>
      </c>
      <c r="F137" s="215">
        <f>D70</f>
        <v>0</v>
      </c>
      <c r="G137" s="75"/>
      <c r="H137" s="223">
        <v>45</v>
      </c>
      <c r="I137" s="68"/>
    </row>
    <row r="138" spans="1:10" s="1" customFormat="1" ht="18" customHeight="1" x14ac:dyDescent="0.25">
      <c r="A138" s="223">
        <v>46</v>
      </c>
      <c r="B138" s="74"/>
      <c r="C138" s="283" t="s">
        <v>239</v>
      </c>
      <c r="D138" s="284"/>
      <c r="E138" s="285"/>
      <c r="F138" s="215">
        <f>IF(G52="N",G54,0)</f>
        <v>0</v>
      </c>
      <c r="G138" s="75"/>
      <c r="H138" s="223">
        <v>46</v>
      </c>
      <c r="I138" s="68"/>
    </row>
    <row r="139" spans="1:10" s="1" customFormat="1" ht="18" customHeight="1" x14ac:dyDescent="0.25">
      <c r="A139" s="223">
        <v>47</v>
      </c>
      <c r="B139" s="72"/>
      <c r="C139" s="283" t="s">
        <v>241</v>
      </c>
      <c r="D139" s="284"/>
      <c r="E139" s="285"/>
      <c r="F139" s="215" t="str">
        <f>IF(OR(G121="Y", F93="Required"),F122,IF(G121="","Particpating?",0))</f>
        <v>Particpating?</v>
      </c>
      <c r="G139" s="76"/>
      <c r="H139" s="223">
        <v>47</v>
      </c>
    </row>
    <row r="140" spans="1:10" s="1" customFormat="1" ht="18" customHeight="1" x14ac:dyDescent="0.25">
      <c r="A140" s="223">
        <v>48</v>
      </c>
      <c r="B140" s="72"/>
      <c r="C140" s="283" t="s">
        <v>319</v>
      </c>
      <c r="D140" s="284"/>
      <c r="E140" s="285"/>
      <c r="F140" s="215" t="str">
        <f>IF(OR(G108="Y", D93="Required"),F105,IF(G108="","Particpating?",0))</f>
        <v>Particpating?</v>
      </c>
      <c r="G140" s="76"/>
      <c r="H140" s="223">
        <v>48</v>
      </c>
      <c r="I140" s="387" t="s">
        <v>215</v>
      </c>
      <c r="J140" s="390">
        <f>SUM(F140:F142)</f>
        <v>0</v>
      </c>
    </row>
    <row r="141" spans="1:10" s="1" customFormat="1" ht="18" customHeight="1" x14ac:dyDescent="0.25">
      <c r="A141" s="223">
        <v>49</v>
      </c>
      <c r="B141" s="72"/>
      <c r="C141" s="283" t="s">
        <v>320</v>
      </c>
      <c r="D141" s="284"/>
      <c r="E141" s="285"/>
      <c r="F141" s="215" t="str">
        <f>IF(OR(G108="Y", D93="Required"),SUM(F106:F107),IF(G108="","Particpating?",0))</f>
        <v>Particpating?</v>
      </c>
      <c r="G141" s="76"/>
      <c r="H141" s="223">
        <v>49</v>
      </c>
      <c r="I141" s="388"/>
      <c r="J141" s="391"/>
    </row>
    <row r="142" spans="1:10" s="1" customFormat="1" ht="18" customHeight="1" x14ac:dyDescent="0.25">
      <c r="A142" s="223">
        <v>50</v>
      </c>
      <c r="B142" s="72"/>
      <c r="C142" s="283" t="s">
        <v>240</v>
      </c>
      <c r="D142" s="284"/>
      <c r="E142" s="285"/>
      <c r="F142" s="215" t="str">
        <f>IF(OR(G112="Y", C93="Required"),F112,IF(G112="","Particpating?",0))</f>
        <v>Particpating?</v>
      </c>
      <c r="G142" s="76"/>
      <c r="H142" s="223">
        <v>50</v>
      </c>
      <c r="I142" s="389"/>
      <c r="J142" s="392"/>
    </row>
    <row r="143" spans="1:10" s="1" customFormat="1" ht="18" customHeight="1" x14ac:dyDescent="0.25">
      <c r="A143" s="223">
        <v>51</v>
      </c>
      <c r="B143" s="72"/>
      <c r="C143" s="283" t="s">
        <v>61</v>
      </c>
      <c r="D143" s="284"/>
      <c r="E143" s="285"/>
      <c r="F143" s="215">
        <f>G78</f>
        <v>0</v>
      </c>
      <c r="G143" s="75"/>
      <c r="H143" s="223">
        <v>51</v>
      </c>
      <c r="I143" s="68"/>
    </row>
    <row r="144" spans="1:10" s="1" customFormat="1" ht="18" customHeight="1" x14ac:dyDescent="0.25">
      <c r="A144" s="223">
        <v>52</v>
      </c>
      <c r="B144" s="72"/>
      <c r="C144" s="332" t="s">
        <v>87</v>
      </c>
      <c r="D144" s="333"/>
      <c r="E144" s="334"/>
      <c r="F144" s="213">
        <f>SUM(F137:F143)</f>
        <v>0</v>
      </c>
      <c r="G144" s="75"/>
      <c r="H144" s="223">
        <v>52</v>
      </c>
      <c r="I144" s="68"/>
    </row>
    <row r="145" spans="1:13" ht="18" customHeight="1" x14ac:dyDescent="0.25">
      <c r="A145" s="221"/>
      <c r="B145" s="39"/>
      <c r="C145" s="412" t="s">
        <v>245</v>
      </c>
      <c r="D145" s="413"/>
      <c r="E145" s="413"/>
      <c r="F145" s="414"/>
      <c r="G145" s="39"/>
      <c r="H145" s="226"/>
      <c r="I145" s="68"/>
      <c r="M145" s="1"/>
    </row>
    <row r="146" spans="1:13" ht="18" customHeight="1" thickBot="1" x14ac:dyDescent="0.3">
      <c r="A146" s="221"/>
      <c r="B146" s="39"/>
      <c r="C146" s="410" t="s">
        <v>267</v>
      </c>
      <c r="D146" s="411"/>
      <c r="E146" s="411"/>
      <c r="F146" s="193">
        <f>G28</f>
        <v>0</v>
      </c>
      <c r="G146" s="39"/>
      <c r="H146" s="226"/>
      <c r="I146" s="66"/>
      <c r="M146" s="1"/>
    </row>
    <row r="147" spans="1:13" ht="18" customHeight="1" x14ac:dyDescent="0.25">
      <c r="A147" s="221"/>
      <c r="B147" s="191"/>
      <c r="C147" s="381" t="s">
        <v>242</v>
      </c>
      <c r="D147" s="382"/>
      <c r="E147" s="382"/>
      <c r="F147" s="383"/>
      <c r="G147" s="39"/>
      <c r="H147" s="226"/>
      <c r="I147" s="67"/>
      <c r="M147" s="1"/>
    </row>
    <row r="148" spans="1:13" ht="18" customHeight="1" thickBot="1" x14ac:dyDescent="0.3">
      <c r="A148" s="220"/>
      <c r="B148" s="184"/>
      <c r="C148" s="384"/>
      <c r="D148" s="385"/>
      <c r="E148" s="385"/>
      <c r="F148" s="386"/>
      <c r="G148" s="192"/>
      <c r="H148" s="224"/>
      <c r="M148" s="1"/>
    </row>
    <row r="149" spans="1:13" ht="18" customHeight="1" x14ac:dyDescent="0.25">
      <c r="A149" s="339" t="s">
        <v>140</v>
      </c>
      <c r="B149" s="340"/>
      <c r="C149" s="341"/>
      <c r="D149" s="341"/>
      <c r="E149" s="341"/>
      <c r="F149" s="341"/>
      <c r="G149" s="340"/>
      <c r="H149" s="342"/>
      <c r="M149" s="1"/>
    </row>
    <row r="150" spans="1:13" ht="15" customHeight="1" x14ac:dyDescent="0.25">
      <c r="A150" s="227"/>
      <c r="B150" s="7"/>
      <c r="C150" s="7"/>
      <c r="D150" s="7"/>
      <c r="E150" s="7"/>
      <c r="F150" s="7"/>
      <c r="G150" s="7"/>
      <c r="H150" s="224"/>
      <c r="M150" s="1"/>
    </row>
    <row r="151" spans="1:13" ht="15" customHeight="1" x14ac:dyDescent="0.25">
      <c r="A151" s="227"/>
      <c r="B151" s="364" t="s">
        <v>317</v>
      </c>
      <c r="C151" s="260"/>
      <c r="D151" s="260"/>
      <c r="E151" s="260"/>
      <c r="F151" s="260"/>
      <c r="G151" s="365"/>
      <c r="H151" s="224"/>
      <c r="M151" s="1"/>
    </row>
    <row r="152" spans="1:13" ht="15" customHeight="1" x14ac:dyDescent="0.25">
      <c r="A152" s="227"/>
      <c r="B152" s="366"/>
      <c r="C152" s="367"/>
      <c r="D152" s="367"/>
      <c r="E152" s="367"/>
      <c r="F152" s="367"/>
      <c r="G152" s="368"/>
      <c r="H152" s="224"/>
      <c r="M152" s="1"/>
    </row>
    <row r="153" spans="1:13" ht="36.75" customHeight="1" x14ac:dyDescent="0.25">
      <c r="A153" s="227"/>
      <c r="B153" s="369"/>
      <c r="C153" s="367"/>
      <c r="D153" s="367"/>
      <c r="E153" s="261"/>
      <c r="F153" s="261"/>
      <c r="G153" s="370"/>
      <c r="H153" s="224"/>
      <c r="M153" s="1"/>
    </row>
    <row r="154" spans="1:13" ht="18" customHeight="1" x14ac:dyDescent="0.25">
      <c r="A154" s="227"/>
      <c r="B154" s="184"/>
      <c r="C154" s="160"/>
      <c r="D154" s="160"/>
      <c r="E154" s="39"/>
      <c r="F154" s="160"/>
      <c r="G154" s="160"/>
      <c r="H154" s="224"/>
      <c r="M154" s="1"/>
    </row>
    <row r="155" spans="1:13" ht="18" customHeight="1" thickBot="1" x14ac:dyDescent="0.3">
      <c r="A155" s="227"/>
      <c r="B155" s="189" t="s">
        <v>265</v>
      </c>
      <c r="C155" s="337"/>
      <c r="D155" s="338"/>
      <c r="E155" s="112"/>
      <c r="F155" s="114" t="s">
        <v>164</v>
      </c>
      <c r="G155" s="160"/>
      <c r="H155" s="224"/>
      <c r="M155" s="1"/>
    </row>
    <row r="156" spans="1:13" ht="18" customHeight="1" x14ac:dyDescent="0.25">
      <c r="A156" s="227"/>
      <c r="B156" s="185" t="s">
        <v>263</v>
      </c>
      <c r="C156" s="310" t="str">
        <f>IF(Pastor_Name=0, "", Pastor_Name)</f>
        <v/>
      </c>
      <c r="D156" s="311"/>
      <c r="E156" s="186" t="s">
        <v>262</v>
      </c>
      <c r="F156" s="310" t="str">
        <f>IF(Pastor_Email=0, "", Pastor_Email)</f>
        <v/>
      </c>
      <c r="G156" s="311"/>
      <c r="H156" s="224"/>
      <c r="M156" s="1"/>
    </row>
    <row r="157" spans="1:13" ht="28.35" customHeight="1" thickBot="1" x14ac:dyDescent="0.3">
      <c r="A157" s="227"/>
      <c r="B157" s="188" t="s">
        <v>58</v>
      </c>
      <c r="C157" s="376"/>
      <c r="D157" s="377"/>
      <c r="E157" s="112"/>
      <c r="F157" s="114" t="s">
        <v>164</v>
      </c>
      <c r="G157" s="160"/>
      <c r="H157" s="224"/>
      <c r="M157" s="1"/>
    </row>
    <row r="158" spans="1:13" ht="18" customHeight="1" x14ac:dyDescent="0.25">
      <c r="A158" s="227"/>
      <c r="B158" s="185" t="s">
        <v>263</v>
      </c>
      <c r="C158" s="310"/>
      <c r="D158" s="311"/>
      <c r="E158" s="186" t="s">
        <v>262</v>
      </c>
      <c r="F158" s="310"/>
      <c r="G158" s="311"/>
      <c r="H158" s="224"/>
      <c r="M158" s="1"/>
    </row>
    <row r="159" spans="1:13" ht="28.35" customHeight="1" thickBot="1" x14ac:dyDescent="0.3">
      <c r="A159" s="227"/>
      <c r="B159" s="187" t="s">
        <v>266</v>
      </c>
      <c r="C159" s="376"/>
      <c r="D159" s="377"/>
      <c r="E159" s="112"/>
      <c r="F159" s="114" t="s">
        <v>164</v>
      </c>
      <c r="G159" s="160"/>
      <c r="H159" s="224"/>
      <c r="M159" s="1"/>
    </row>
    <row r="160" spans="1:13" ht="18" customHeight="1" x14ac:dyDescent="0.25">
      <c r="A160" s="227"/>
      <c r="B160" s="185" t="s">
        <v>263</v>
      </c>
      <c r="C160" s="310"/>
      <c r="D160" s="311"/>
      <c r="E160" s="186" t="s">
        <v>262</v>
      </c>
      <c r="F160" s="310"/>
      <c r="G160" s="311"/>
      <c r="H160" s="224"/>
      <c r="M160" s="1"/>
    </row>
    <row r="161" spans="1:13" ht="28.35" customHeight="1" thickBot="1" x14ac:dyDescent="0.3">
      <c r="A161" s="227"/>
      <c r="B161" s="190" t="s">
        <v>264</v>
      </c>
      <c r="C161" s="376"/>
      <c r="D161" s="377"/>
      <c r="E161" s="112"/>
      <c r="F161" s="114" t="s">
        <v>164</v>
      </c>
      <c r="G161" s="160"/>
      <c r="H161" s="224"/>
      <c r="M161" s="1"/>
    </row>
    <row r="162" spans="1:13" ht="18" customHeight="1" x14ac:dyDescent="0.25">
      <c r="A162" s="227"/>
      <c r="B162" s="185" t="s">
        <v>263</v>
      </c>
      <c r="C162" s="310"/>
      <c r="D162" s="311"/>
      <c r="E162" s="186" t="s">
        <v>262</v>
      </c>
      <c r="F162" s="310"/>
      <c r="G162" s="311"/>
      <c r="H162" s="224"/>
      <c r="M162" s="1"/>
    </row>
    <row r="163" spans="1:13" ht="12" customHeight="1" x14ac:dyDescent="0.25">
      <c r="A163" s="227"/>
      <c r="B163" s="43"/>
      <c r="C163" s="44"/>
      <c r="D163" s="113"/>
      <c r="E163" s="113"/>
      <c r="F163" s="45"/>
      <c r="G163" s="42"/>
      <c r="H163" s="224"/>
      <c r="M163" s="1"/>
    </row>
    <row r="164" spans="1:13" ht="18" customHeight="1" x14ac:dyDescent="0.25">
      <c r="A164" s="228"/>
      <c r="B164" s="343" t="s">
        <v>173</v>
      </c>
      <c r="C164" s="344"/>
      <c r="D164" s="344"/>
      <c r="E164" s="344"/>
      <c r="F164" s="344"/>
      <c r="G164" s="345"/>
      <c r="H164" s="230"/>
      <c r="M164" s="1"/>
    </row>
    <row r="165" spans="1:13" ht="116.45" customHeight="1" x14ac:dyDescent="0.25">
      <c r="A165" s="228"/>
      <c r="B165" s="346" t="s">
        <v>318</v>
      </c>
      <c r="C165" s="347"/>
      <c r="D165" s="347"/>
      <c r="E165" s="347"/>
      <c r="F165" s="347"/>
      <c r="G165" s="348"/>
      <c r="H165" s="230"/>
      <c r="M165" s="1"/>
    </row>
    <row r="166" spans="1:13" ht="18" customHeight="1" x14ac:dyDescent="0.25">
      <c r="A166" s="227"/>
      <c r="B166" s="229"/>
      <c r="C166" s="229"/>
      <c r="D166" s="229"/>
      <c r="E166" s="229"/>
      <c r="F166" s="229"/>
      <c r="G166" s="229"/>
      <c r="H166" s="224"/>
      <c r="M166" s="1"/>
    </row>
    <row r="167" spans="1:13" ht="18" hidden="1" customHeight="1" x14ac:dyDescent="0.25">
      <c r="A167" s="82"/>
      <c r="B167" s="160"/>
      <c r="C167" s="160"/>
      <c r="D167" s="160"/>
      <c r="E167" s="160"/>
      <c r="F167" s="160"/>
      <c r="G167" s="160"/>
      <c r="H167" s="84"/>
      <c r="M167" s="1"/>
    </row>
    <row r="168" spans="1:13" ht="18" hidden="1" customHeight="1" x14ac:dyDescent="0.25">
      <c r="A168" s="241" t="s">
        <v>105</v>
      </c>
      <c r="B168" s="242"/>
      <c r="C168" s="242"/>
      <c r="D168" s="242"/>
      <c r="E168" s="242"/>
      <c r="F168" s="242"/>
      <c r="G168" s="316"/>
      <c r="H168" s="84"/>
      <c r="M168" s="1"/>
    </row>
    <row r="169" spans="1:13" ht="15" hidden="1" customHeight="1" x14ac:dyDescent="0.25">
      <c r="A169" s="86"/>
      <c r="B169" s="17" t="s">
        <v>273</v>
      </c>
      <c r="C169" s="17"/>
      <c r="D169" s="17"/>
      <c r="E169" s="17">
        <v>2026</v>
      </c>
      <c r="F169" s="17">
        <v>2025</v>
      </c>
      <c r="G169" s="17">
        <v>2024</v>
      </c>
      <c r="H169" s="17">
        <v>2023</v>
      </c>
      <c r="M169" s="1"/>
    </row>
    <row r="170" spans="1:13" ht="15" hidden="1" customHeight="1" x14ac:dyDescent="0.25">
      <c r="A170" s="86"/>
      <c r="B170" s="1" t="s">
        <v>5</v>
      </c>
      <c r="E170" s="58">
        <v>81603</v>
      </c>
      <c r="F170" s="58">
        <v>80003</v>
      </c>
      <c r="G170" s="58">
        <v>78292</v>
      </c>
      <c r="H170" s="58">
        <v>76221</v>
      </c>
      <c r="M170" s="1"/>
    </row>
    <row r="171" spans="1:13" ht="15" hidden="1" customHeight="1" x14ac:dyDescent="0.25">
      <c r="A171" s="86"/>
      <c r="B171" s="1" t="s">
        <v>2</v>
      </c>
      <c r="E171" s="18">
        <f>E170*2</f>
        <v>163206</v>
      </c>
      <c r="F171" s="18">
        <f>F170*2</f>
        <v>160006</v>
      </c>
      <c r="G171" s="18">
        <f>G170*2</f>
        <v>156584</v>
      </c>
      <c r="H171" s="18">
        <f>H170*2</f>
        <v>152442</v>
      </c>
      <c r="M171" s="1"/>
    </row>
    <row r="172" spans="1:13" ht="15" hidden="1" customHeight="1" x14ac:dyDescent="0.25">
      <c r="A172" s="86"/>
      <c r="E172" s="18"/>
      <c r="F172" s="18"/>
      <c r="G172" s="18"/>
      <c r="H172" s="18"/>
      <c r="M172" s="1"/>
    </row>
    <row r="173" spans="1:13" ht="15" hidden="1" customHeight="1" x14ac:dyDescent="0.25">
      <c r="A173" s="86"/>
      <c r="E173" s="18"/>
      <c r="F173" s="18"/>
      <c r="G173" s="18"/>
      <c r="H173" s="18"/>
      <c r="M173" s="1"/>
    </row>
    <row r="174" spans="1:13" ht="15" hidden="1" customHeight="1" x14ac:dyDescent="0.25">
      <c r="A174" s="86"/>
      <c r="E174" s="18"/>
      <c r="F174" s="18"/>
      <c r="G174" s="18"/>
      <c r="H174" s="18"/>
      <c r="M174" s="1"/>
    </row>
    <row r="175" spans="1:13" ht="15" hidden="1" customHeight="1" x14ac:dyDescent="0.25">
      <c r="A175" s="86"/>
      <c r="E175" s="18"/>
      <c r="F175" s="18"/>
      <c r="G175" s="18"/>
      <c r="H175" s="18"/>
      <c r="M175" s="1"/>
    </row>
    <row r="176" spans="1:13" ht="15" hidden="1" customHeight="1" x14ac:dyDescent="0.25">
      <c r="A176" s="86"/>
      <c r="B176" s="1" t="s">
        <v>4</v>
      </c>
      <c r="E176" s="58">
        <v>52692</v>
      </c>
      <c r="F176" s="58">
        <v>51407</v>
      </c>
      <c r="G176" s="58">
        <v>49910</v>
      </c>
      <c r="H176" s="58">
        <v>44012</v>
      </c>
      <c r="M176" s="1"/>
    </row>
    <row r="177" spans="1:13" ht="15" hidden="1" customHeight="1" x14ac:dyDescent="0.25">
      <c r="A177" s="86"/>
      <c r="B177" s="1" t="s">
        <v>88</v>
      </c>
      <c r="E177" s="58">
        <v>23151</v>
      </c>
      <c r="F177" s="58">
        <v>22477</v>
      </c>
      <c r="G177" s="58">
        <v>22036</v>
      </c>
      <c r="H177" s="58">
        <v>20263</v>
      </c>
      <c r="M177" s="1"/>
    </row>
    <row r="178" spans="1:13" ht="15" hidden="1" customHeight="1" x14ac:dyDescent="0.25">
      <c r="A178" s="86"/>
      <c r="B178" s="1" t="s">
        <v>6</v>
      </c>
      <c r="E178" s="18">
        <f>E176+E177</f>
        <v>75843</v>
      </c>
      <c r="F178" s="18">
        <f>F176+F177</f>
        <v>73884</v>
      </c>
      <c r="G178" s="18">
        <f>G176+G177</f>
        <v>71946</v>
      </c>
      <c r="H178" s="18">
        <f>H176+H177</f>
        <v>64275</v>
      </c>
      <c r="M178" s="1"/>
    </row>
    <row r="179" spans="1:13" ht="15" hidden="1" customHeight="1" x14ac:dyDescent="0.25">
      <c r="A179" s="86"/>
      <c r="M179" s="1"/>
    </row>
    <row r="180" spans="1:13" ht="15" hidden="1" customHeight="1" x14ac:dyDescent="0.25">
      <c r="A180" s="86"/>
      <c r="B180" s="31" t="s">
        <v>274</v>
      </c>
      <c r="C180" s="19" t="s">
        <v>35</v>
      </c>
      <c r="D180" s="19" t="s">
        <v>0</v>
      </c>
      <c r="E180" s="19" t="s">
        <v>3</v>
      </c>
      <c r="G180" s="28"/>
      <c r="M180" s="1"/>
    </row>
    <row r="181" spans="1:13" ht="15" hidden="1" customHeight="1" x14ac:dyDescent="0.25">
      <c r="A181" s="86"/>
      <c r="B181" s="32" t="s">
        <v>79</v>
      </c>
      <c r="C181" s="20">
        <v>0</v>
      </c>
      <c r="D181" s="20">
        <v>0</v>
      </c>
      <c r="E181" s="20">
        <v>0</v>
      </c>
      <c r="M181" s="1"/>
    </row>
    <row r="182" spans="1:13" ht="15" hidden="1" customHeight="1" x14ac:dyDescent="0.25">
      <c r="A182" s="86"/>
      <c r="B182" s="32" t="s">
        <v>198</v>
      </c>
      <c r="C182" s="59">
        <v>113</v>
      </c>
      <c r="D182" s="59">
        <v>890</v>
      </c>
      <c r="E182" s="20">
        <f>C182+D182</f>
        <v>1003</v>
      </c>
      <c r="M182" s="1"/>
    </row>
    <row r="183" spans="1:13" ht="15" hidden="1" customHeight="1" x14ac:dyDescent="0.25">
      <c r="A183" s="86"/>
      <c r="B183" s="32" t="s">
        <v>199</v>
      </c>
      <c r="C183" s="59">
        <v>385</v>
      </c>
      <c r="D183" s="59">
        <v>890</v>
      </c>
      <c r="E183" s="20">
        <f>C183+D183</f>
        <v>1275</v>
      </c>
      <c r="M183" s="1"/>
    </row>
    <row r="184" spans="1:13" ht="15" hidden="1" customHeight="1" thickBot="1" x14ac:dyDescent="0.3">
      <c r="A184" s="86"/>
      <c r="B184" s="136" t="s">
        <v>200</v>
      </c>
      <c r="C184" s="60">
        <v>549</v>
      </c>
      <c r="D184" s="60">
        <v>890</v>
      </c>
      <c r="E184" s="61">
        <f>C184+D184</f>
        <v>1439</v>
      </c>
      <c r="M184" s="1"/>
    </row>
    <row r="185" spans="1:13" ht="15" hidden="1" customHeight="1" x14ac:dyDescent="0.25">
      <c r="A185" s="86"/>
      <c r="B185" s="32" t="s">
        <v>79</v>
      </c>
      <c r="C185" s="20">
        <v>0</v>
      </c>
      <c r="D185" s="20">
        <v>0</v>
      </c>
      <c r="E185" s="20">
        <v>0</v>
      </c>
      <c r="M185" s="1"/>
    </row>
    <row r="186" spans="1:13" ht="15" hidden="1" customHeight="1" x14ac:dyDescent="0.25">
      <c r="A186" s="86"/>
      <c r="B186" s="32" t="s">
        <v>201</v>
      </c>
      <c r="C186" s="59">
        <v>83</v>
      </c>
      <c r="D186" s="59">
        <v>890</v>
      </c>
      <c r="E186" s="20">
        <f>C186+D186</f>
        <v>973</v>
      </c>
      <c r="M186" s="1"/>
    </row>
    <row r="187" spans="1:13" ht="15" hidden="1" customHeight="1" x14ac:dyDescent="0.25">
      <c r="A187" s="86"/>
      <c r="B187" s="32" t="s">
        <v>236</v>
      </c>
      <c r="C187" s="59">
        <v>330</v>
      </c>
      <c r="D187" s="59">
        <v>890</v>
      </c>
      <c r="E187" s="20">
        <f>C187+D187</f>
        <v>1220</v>
      </c>
      <c r="M187" s="1"/>
    </row>
    <row r="188" spans="1:13" ht="15" hidden="1" customHeight="1" x14ac:dyDescent="0.25">
      <c r="A188" s="86"/>
      <c r="B188" s="144" t="s">
        <v>202</v>
      </c>
      <c r="C188" s="135">
        <v>466</v>
      </c>
      <c r="D188" s="135">
        <v>890</v>
      </c>
      <c r="E188" s="145">
        <f>C188+D188</f>
        <v>1356</v>
      </c>
      <c r="M188" s="1"/>
    </row>
    <row r="189" spans="1:13" ht="15" hidden="1" customHeight="1" thickBot="1" x14ac:dyDescent="0.3">
      <c r="A189" s="86"/>
      <c r="B189" s="136" t="s">
        <v>238</v>
      </c>
      <c r="C189" s="60">
        <v>236</v>
      </c>
      <c r="D189" s="60">
        <v>890</v>
      </c>
      <c r="E189" s="61">
        <f>C189+D189</f>
        <v>1126</v>
      </c>
      <c r="M189" s="1"/>
    </row>
    <row r="190" spans="1:13" ht="15" hidden="1" customHeight="1" x14ac:dyDescent="0.25">
      <c r="A190" s="86"/>
      <c r="B190" s="32" t="s">
        <v>79</v>
      </c>
      <c r="C190" s="20">
        <v>0</v>
      </c>
      <c r="D190" s="20">
        <v>0</v>
      </c>
      <c r="E190" s="20">
        <v>0</v>
      </c>
      <c r="M190" s="1"/>
    </row>
    <row r="191" spans="1:13" ht="15" hidden="1" customHeight="1" x14ac:dyDescent="0.25">
      <c r="A191" s="86"/>
      <c r="B191" s="32" t="s">
        <v>203</v>
      </c>
      <c r="C191" s="59">
        <v>15</v>
      </c>
      <c r="D191" s="59">
        <v>890</v>
      </c>
      <c r="E191" s="20">
        <f>C191+D191</f>
        <v>905</v>
      </c>
      <c r="M191" s="1"/>
    </row>
    <row r="192" spans="1:13" ht="15" hidden="1" customHeight="1" x14ac:dyDescent="0.25">
      <c r="A192" s="86"/>
      <c r="B192" s="32" t="s">
        <v>204</v>
      </c>
      <c r="C192" s="59">
        <v>181</v>
      </c>
      <c r="D192" s="59">
        <v>890</v>
      </c>
      <c r="E192" s="20">
        <f>C192+D192</f>
        <v>1071</v>
      </c>
      <c r="M192" s="1"/>
    </row>
    <row r="193" spans="1:13" ht="15" hidden="1" customHeight="1" thickBot="1" x14ac:dyDescent="0.3">
      <c r="A193" s="86"/>
      <c r="B193" s="136" t="s">
        <v>205</v>
      </c>
      <c r="C193" s="60">
        <v>358</v>
      </c>
      <c r="D193" s="60">
        <v>890</v>
      </c>
      <c r="E193" s="61">
        <f>C193+D193</f>
        <v>1248</v>
      </c>
      <c r="M193" s="1"/>
    </row>
    <row r="194" spans="1:13" ht="15" hidden="1" customHeight="1" x14ac:dyDescent="0.25">
      <c r="A194" s="86"/>
      <c r="B194" s="32" t="s">
        <v>79</v>
      </c>
      <c r="C194" s="20">
        <v>0</v>
      </c>
      <c r="D194" s="20">
        <v>0</v>
      </c>
      <c r="E194" s="20">
        <v>0</v>
      </c>
      <c r="M194" s="1"/>
    </row>
    <row r="195" spans="1:13" ht="15" hidden="1" customHeight="1" x14ac:dyDescent="0.25">
      <c r="A195" s="86"/>
      <c r="B195" s="32" t="s">
        <v>206</v>
      </c>
      <c r="C195" s="59">
        <v>81</v>
      </c>
      <c r="D195" s="59">
        <v>890</v>
      </c>
      <c r="E195" s="20">
        <f>C195+D195</f>
        <v>971</v>
      </c>
      <c r="M195" s="1"/>
    </row>
    <row r="196" spans="1:13" ht="15" hidden="1" customHeight="1" x14ac:dyDescent="0.25">
      <c r="A196" s="86"/>
      <c r="B196" s="32" t="s">
        <v>207</v>
      </c>
      <c r="C196" s="59">
        <v>317</v>
      </c>
      <c r="D196" s="59">
        <v>890</v>
      </c>
      <c r="E196" s="20">
        <f>C196+D196</f>
        <v>1207</v>
      </c>
      <c r="M196" s="1"/>
    </row>
    <row r="197" spans="1:13" ht="15" hidden="1" customHeight="1" thickBot="1" x14ac:dyDescent="0.3">
      <c r="A197" s="86"/>
      <c r="B197" s="136" t="s">
        <v>208</v>
      </c>
      <c r="C197" s="60">
        <v>453</v>
      </c>
      <c r="D197" s="60">
        <v>890</v>
      </c>
      <c r="E197" s="61">
        <f>C197+D197</f>
        <v>1343</v>
      </c>
      <c r="M197" s="1"/>
    </row>
    <row r="198" spans="1:13" ht="15" hidden="1" customHeight="1" x14ac:dyDescent="0.25">
      <c r="A198" s="86"/>
      <c r="B198" s="32" t="s">
        <v>79</v>
      </c>
      <c r="C198" s="20">
        <v>0</v>
      </c>
      <c r="D198" s="20">
        <v>0</v>
      </c>
      <c r="E198" s="20">
        <v>0</v>
      </c>
      <c r="M198" s="1"/>
    </row>
    <row r="199" spans="1:13" ht="15" hidden="1" customHeight="1" x14ac:dyDescent="0.25">
      <c r="A199" s="86"/>
      <c r="B199" s="32" t="s">
        <v>209</v>
      </c>
      <c r="C199" s="59">
        <v>49</v>
      </c>
      <c r="D199" s="59">
        <v>890</v>
      </c>
      <c r="E199" s="20">
        <f>C199+D199</f>
        <v>939</v>
      </c>
      <c r="M199" s="1"/>
    </row>
    <row r="200" spans="1:13" ht="15" hidden="1" customHeight="1" x14ac:dyDescent="0.25">
      <c r="A200" s="86"/>
      <c r="B200" s="32" t="s">
        <v>210</v>
      </c>
      <c r="C200" s="59">
        <v>251</v>
      </c>
      <c r="D200" s="59">
        <v>890</v>
      </c>
      <c r="E200" s="20">
        <f>C200+D200</f>
        <v>1141</v>
      </c>
      <c r="M200" s="1"/>
    </row>
    <row r="201" spans="1:13" ht="15" hidden="1" customHeight="1" thickBot="1" x14ac:dyDescent="0.3">
      <c r="A201" s="86"/>
      <c r="B201" s="136" t="s">
        <v>211</v>
      </c>
      <c r="C201" s="60">
        <v>359</v>
      </c>
      <c r="D201" s="60">
        <v>890</v>
      </c>
      <c r="E201" s="61">
        <f>C201+D201</f>
        <v>1249</v>
      </c>
      <c r="M201" s="1"/>
    </row>
    <row r="202" spans="1:13" ht="15" hidden="1" customHeight="1" x14ac:dyDescent="0.25">
      <c r="A202" s="86"/>
      <c r="B202" s="32" t="s">
        <v>79</v>
      </c>
      <c r="C202" s="20">
        <v>0</v>
      </c>
      <c r="D202" s="20">
        <v>0</v>
      </c>
      <c r="E202" s="20">
        <v>0</v>
      </c>
      <c r="M202" s="1"/>
    </row>
    <row r="203" spans="1:13" ht="15" hidden="1" customHeight="1" x14ac:dyDescent="0.25">
      <c r="A203" s="86"/>
      <c r="B203" s="32" t="s">
        <v>212</v>
      </c>
      <c r="C203" s="59">
        <v>11</v>
      </c>
      <c r="D203" s="59">
        <v>890</v>
      </c>
      <c r="E203" s="20">
        <f>C203+D203</f>
        <v>901</v>
      </c>
      <c r="M203" s="1"/>
    </row>
    <row r="204" spans="1:13" ht="15" hidden="1" customHeight="1" x14ac:dyDescent="0.25">
      <c r="A204" s="86"/>
      <c r="B204" s="32" t="s">
        <v>213</v>
      </c>
      <c r="C204" s="59">
        <v>59</v>
      </c>
      <c r="D204" s="59">
        <v>890</v>
      </c>
      <c r="E204" s="20">
        <f>C204+D204</f>
        <v>949</v>
      </c>
      <c r="M204" s="1"/>
    </row>
    <row r="205" spans="1:13" ht="15" hidden="1" customHeight="1" thickBot="1" x14ac:dyDescent="0.3">
      <c r="A205" s="86"/>
      <c r="B205" s="136" t="s">
        <v>214</v>
      </c>
      <c r="C205" s="60">
        <v>90</v>
      </c>
      <c r="D205" s="60">
        <v>890</v>
      </c>
      <c r="E205" s="61">
        <f>C205+D205</f>
        <v>980</v>
      </c>
      <c r="M205" s="1"/>
    </row>
    <row r="206" spans="1:13" ht="15" hidden="1" customHeight="1" x14ac:dyDescent="0.25">
      <c r="A206" s="86"/>
      <c r="B206" s="32"/>
      <c r="C206" s="20"/>
      <c r="D206" s="20"/>
      <c r="E206" s="20"/>
      <c r="M206" s="1"/>
    </row>
    <row r="207" spans="1:13" ht="15" hidden="1" customHeight="1" x14ac:dyDescent="0.25">
      <c r="A207" s="86"/>
      <c r="M207" s="1"/>
    </row>
    <row r="208" spans="1:13" ht="15" hidden="1" customHeight="1" x14ac:dyDescent="0.25">
      <c r="A208" s="86"/>
      <c r="B208" s="21" t="s">
        <v>23</v>
      </c>
      <c r="C208" s="21" t="s">
        <v>40</v>
      </c>
      <c r="D208" s="21" t="s">
        <v>37</v>
      </c>
      <c r="M208" s="1"/>
    </row>
    <row r="209" spans="1:15" ht="15" hidden="1" customHeight="1" x14ac:dyDescent="0.25">
      <c r="A209" s="86"/>
      <c r="B209" s="32" t="s">
        <v>79</v>
      </c>
      <c r="C209" s="32"/>
      <c r="D209" s="32"/>
      <c r="M209" s="1"/>
    </row>
    <row r="210" spans="1:15" ht="15" hidden="1" customHeight="1" x14ac:dyDescent="0.25">
      <c r="A210" s="86"/>
      <c r="B210" s="32" t="s">
        <v>24</v>
      </c>
      <c r="C210" s="22">
        <v>1</v>
      </c>
      <c r="D210" s="32">
        <v>1</v>
      </c>
      <c r="M210" s="1"/>
    </row>
    <row r="211" spans="1:15" ht="15" hidden="1" customHeight="1" x14ac:dyDescent="0.25">
      <c r="A211" s="86"/>
      <c r="B211" s="32" t="s">
        <v>25</v>
      </c>
      <c r="C211" s="22">
        <v>0.75</v>
      </c>
      <c r="D211" s="32">
        <v>2</v>
      </c>
      <c r="M211" s="1"/>
    </row>
    <row r="212" spans="1:15" ht="15" hidden="1" customHeight="1" x14ac:dyDescent="0.25">
      <c r="A212" s="86"/>
      <c r="B212" s="32" t="s">
        <v>26</v>
      </c>
      <c r="C212" s="22">
        <v>0.5</v>
      </c>
      <c r="D212" s="32">
        <v>3</v>
      </c>
      <c r="M212" s="1"/>
    </row>
    <row r="213" spans="1:15" ht="15" hidden="1" customHeight="1" x14ac:dyDescent="0.25">
      <c r="A213" s="86"/>
      <c r="B213" s="32" t="s">
        <v>27</v>
      </c>
      <c r="C213" s="22">
        <v>0.25</v>
      </c>
      <c r="D213" s="32">
        <v>4</v>
      </c>
      <c r="M213" s="1"/>
    </row>
    <row r="214" spans="1:15" ht="15" hidden="1" customHeight="1" x14ac:dyDescent="0.25">
      <c r="A214" s="86"/>
    </row>
    <row r="215" spans="1:15" s="46" customFormat="1" ht="16.5" hidden="1" x14ac:dyDescent="0.2">
      <c r="A215" s="86"/>
      <c r="B215" s="23">
        <v>1</v>
      </c>
      <c r="C215" s="23">
        <v>2</v>
      </c>
      <c r="D215" s="23">
        <v>3</v>
      </c>
      <c r="E215" s="23">
        <v>4</v>
      </c>
      <c r="F215" s="23">
        <v>5</v>
      </c>
      <c r="G215" s="23">
        <v>6</v>
      </c>
      <c r="H215" s="98">
        <v>7</v>
      </c>
      <c r="I215" s="34">
        <v>8</v>
      </c>
      <c r="J215" s="34">
        <v>9</v>
      </c>
      <c r="K215" s="142">
        <v>10</v>
      </c>
      <c r="L215" s="23">
        <v>11</v>
      </c>
      <c r="M215" s="23">
        <v>12</v>
      </c>
      <c r="N215" s="23">
        <v>13</v>
      </c>
      <c r="O215" s="118"/>
    </row>
    <row r="216" spans="1:15" s="47" customFormat="1" ht="40.5" hidden="1" x14ac:dyDescent="0.2">
      <c r="A216" s="92"/>
      <c r="B216" s="23" t="s">
        <v>21</v>
      </c>
      <c r="C216" s="23" t="s">
        <v>277</v>
      </c>
      <c r="D216" s="24" t="s">
        <v>278</v>
      </c>
      <c r="E216" s="24" t="s">
        <v>279</v>
      </c>
      <c r="F216" s="23" t="s">
        <v>11</v>
      </c>
      <c r="G216" s="23" t="s">
        <v>228</v>
      </c>
      <c r="H216" s="98" t="s">
        <v>36</v>
      </c>
      <c r="I216" s="34" t="s">
        <v>12</v>
      </c>
      <c r="J216" s="34" t="s">
        <v>138</v>
      </c>
      <c r="K216" s="142" t="s">
        <v>16</v>
      </c>
      <c r="L216" s="24" t="s">
        <v>17</v>
      </c>
      <c r="M216" s="24" t="s">
        <v>22</v>
      </c>
      <c r="N216" s="24" t="s">
        <v>37</v>
      </c>
    </row>
    <row r="217" spans="1:15" s="47" customFormat="1" ht="13.5" hidden="1" x14ac:dyDescent="0.2">
      <c r="A217" s="92"/>
      <c r="B217" s="148" t="s">
        <v>79</v>
      </c>
      <c r="C217" s="26"/>
      <c r="D217" s="25"/>
      <c r="E217" s="25"/>
      <c r="F217" s="26"/>
      <c r="G217" s="26"/>
      <c r="H217" s="99"/>
      <c r="I217" s="35"/>
      <c r="J217" s="35"/>
      <c r="K217" s="142"/>
      <c r="L217" s="25"/>
      <c r="M217" s="25"/>
    </row>
    <row r="218" spans="1:15" s="47" customFormat="1" ht="81" hidden="1" x14ac:dyDescent="0.2">
      <c r="A218" s="92"/>
      <c r="B218" s="148" t="s">
        <v>143</v>
      </c>
      <c r="C218" s="26" t="s">
        <v>18</v>
      </c>
      <c r="D218" s="25" t="s">
        <v>280</v>
      </c>
      <c r="E218" s="25">
        <v>3</v>
      </c>
      <c r="F218" s="26" t="s">
        <v>18</v>
      </c>
      <c r="G218" s="25" t="s">
        <v>281</v>
      </c>
      <c r="H218" s="99">
        <v>4</v>
      </c>
      <c r="I218" s="35" t="s">
        <v>20</v>
      </c>
      <c r="J218" s="143" t="s">
        <v>282</v>
      </c>
      <c r="K218" s="142" t="s">
        <v>18</v>
      </c>
      <c r="L218" s="25" t="s">
        <v>18</v>
      </c>
      <c r="M218" s="25">
        <v>2</v>
      </c>
      <c r="N218" s="47" t="s">
        <v>38</v>
      </c>
    </row>
    <row r="219" spans="1:15" s="47" customFormat="1" ht="81" hidden="1" x14ac:dyDescent="0.2">
      <c r="A219" s="92"/>
      <c r="B219" s="148" t="s">
        <v>144</v>
      </c>
      <c r="C219" s="26" t="s">
        <v>165</v>
      </c>
      <c r="D219" s="25" t="s">
        <v>283</v>
      </c>
      <c r="E219" s="25">
        <v>3</v>
      </c>
      <c r="F219" s="26" t="s">
        <v>18</v>
      </c>
      <c r="G219" s="25" t="s">
        <v>281</v>
      </c>
      <c r="H219" s="99">
        <v>4</v>
      </c>
      <c r="I219" s="35" t="s">
        <v>19</v>
      </c>
      <c r="J219" s="143" t="s">
        <v>284</v>
      </c>
      <c r="K219" s="142" t="s">
        <v>18</v>
      </c>
      <c r="L219" s="25" t="s">
        <v>18</v>
      </c>
      <c r="M219" s="25">
        <v>2</v>
      </c>
      <c r="N219" s="47" t="s">
        <v>38</v>
      </c>
    </row>
    <row r="220" spans="1:15" s="47" customFormat="1" ht="81" hidden="1" x14ac:dyDescent="0.2">
      <c r="A220" s="92"/>
      <c r="B220" s="148" t="s">
        <v>145</v>
      </c>
      <c r="C220" s="26" t="s">
        <v>165</v>
      </c>
      <c r="D220" s="25" t="s">
        <v>285</v>
      </c>
      <c r="E220" s="25">
        <v>3</v>
      </c>
      <c r="F220" s="26" t="s">
        <v>18</v>
      </c>
      <c r="G220" s="25" t="s">
        <v>216</v>
      </c>
      <c r="H220" s="99">
        <v>4</v>
      </c>
      <c r="I220" s="35" t="s">
        <v>19</v>
      </c>
      <c r="J220" s="143" t="s">
        <v>284</v>
      </c>
      <c r="K220" s="142" t="s">
        <v>20</v>
      </c>
      <c r="L220" s="25" t="s">
        <v>235</v>
      </c>
      <c r="M220" s="25">
        <v>2</v>
      </c>
      <c r="N220" s="47" t="s">
        <v>38</v>
      </c>
    </row>
    <row r="221" spans="1:15" s="47" customFormat="1" ht="54" hidden="1" x14ac:dyDescent="0.2">
      <c r="A221" s="92"/>
      <c r="B221" s="148" t="s">
        <v>146</v>
      </c>
      <c r="C221" s="26" t="s">
        <v>20</v>
      </c>
      <c r="D221" s="25" t="s">
        <v>20</v>
      </c>
      <c r="E221" s="25">
        <v>3</v>
      </c>
      <c r="F221" s="26" t="s">
        <v>18</v>
      </c>
      <c r="G221" s="25" t="s">
        <v>216</v>
      </c>
      <c r="H221" s="99">
        <v>4</v>
      </c>
      <c r="I221" s="35" t="s">
        <v>19</v>
      </c>
      <c r="J221" s="143" t="s">
        <v>286</v>
      </c>
      <c r="K221" s="142" t="s">
        <v>20</v>
      </c>
      <c r="L221" s="25" t="s">
        <v>235</v>
      </c>
      <c r="M221" s="25">
        <v>2</v>
      </c>
      <c r="N221" s="47" t="s">
        <v>38</v>
      </c>
    </row>
    <row r="222" spans="1:15" s="105" customFormat="1" ht="81" hidden="1" x14ac:dyDescent="0.2">
      <c r="A222" s="100"/>
      <c r="B222" s="148" t="s">
        <v>147</v>
      </c>
      <c r="C222" s="26" t="s">
        <v>18</v>
      </c>
      <c r="D222" s="25" t="s">
        <v>280</v>
      </c>
      <c r="E222" s="102">
        <v>3</v>
      </c>
      <c r="F222" s="101" t="s">
        <v>18</v>
      </c>
      <c r="G222" s="25" t="s">
        <v>281</v>
      </c>
      <c r="H222" s="103">
        <v>4</v>
      </c>
      <c r="I222" s="35" t="s">
        <v>20</v>
      </c>
      <c r="J222" s="143" t="s">
        <v>282</v>
      </c>
      <c r="K222" s="142" t="s">
        <v>18</v>
      </c>
      <c r="L222" s="25" t="s">
        <v>18</v>
      </c>
      <c r="M222" s="102">
        <v>2</v>
      </c>
      <c r="N222" s="105" t="s">
        <v>38</v>
      </c>
    </row>
    <row r="223" spans="1:15" s="105" customFormat="1" ht="81" hidden="1" x14ac:dyDescent="0.2">
      <c r="A223" s="100"/>
      <c r="B223" s="148" t="s">
        <v>148</v>
      </c>
      <c r="C223" s="26" t="s">
        <v>165</v>
      </c>
      <c r="D223" s="25" t="s">
        <v>283</v>
      </c>
      <c r="E223" s="102">
        <v>3</v>
      </c>
      <c r="F223" s="101" t="s">
        <v>18</v>
      </c>
      <c r="G223" s="25" t="s">
        <v>281</v>
      </c>
      <c r="H223" s="103">
        <v>4</v>
      </c>
      <c r="I223" s="104" t="s">
        <v>19</v>
      </c>
      <c r="J223" s="143" t="s">
        <v>284</v>
      </c>
      <c r="K223" s="142" t="s">
        <v>18</v>
      </c>
      <c r="L223" s="25" t="s">
        <v>18</v>
      </c>
      <c r="M223" s="102">
        <v>2</v>
      </c>
      <c r="N223" s="105" t="s">
        <v>38</v>
      </c>
    </row>
    <row r="224" spans="1:15" s="105" customFormat="1" ht="81" hidden="1" x14ac:dyDescent="0.2">
      <c r="A224" s="100"/>
      <c r="B224" s="148" t="s">
        <v>149</v>
      </c>
      <c r="C224" s="26" t="s">
        <v>165</v>
      </c>
      <c r="D224" s="25" t="s">
        <v>285</v>
      </c>
      <c r="E224" s="102">
        <v>3</v>
      </c>
      <c r="F224" s="101" t="s">
        <v>18</v>
      </c>
      <c r="G224" s="25" t="s">
        <v>216</v>
      </c>
      <c r="H224" s="103">
        <v>4</v>
      </c>
      <c r="I224" s="104" t="s">
        <v>19</v>
      </c>
      <c r="J224" s="143" t="s">
        <v>284</v>
      </c>
      <c r="K224" s="142" t="s">
        <v>20</v>
      </c>
      <c r="L224" s="25" t="s">
        <v>235</v>
      </c>
      <c r="M224" s="102">
        <v>2</v>
      </c>
      <c r="N224" s="105" t="s">
        <v>38</v>
      </c>
    </row>
    <row r="225" spans="1:14" s="105" customFormat="1" ht="54" hidden="1" x14ac:dyDescent="0.2">
      <c r="A225" s="100"/>
      <c r="B225" s="148" t="s">
        <v>150</v>
      </c>
      <c r="C225" s="26" t="s">
        <v>20</v>
      </c>
      <c r="D225" s="25" t="s">
        <v>20</v>
      </c>
      <c r="E225" s="102">
        <v>3</v>
      </c>
      <c r="F225" s="101" t="s">
        <v>18</v>
      </c>
      <c r="G225" s="25" t="s">
        <v>216</v>
      </c>
      <c r="H225" s="103">
        <v>4</v>
      </c>
      <c r="I225" s="104" t="s">
        <v>19</v>
      </c>
      <c r="J225" s="143" t="s">
        <v>286</v>
      </c>
      <c r="K225" s="142" t="s">
        <v>20</v>
      </c>
      <c r="L225" s="25" t="s">
        <v>235</v>
      </c>
      <c r="M225" s="102">
        <v>2</v>
      </c>
      <c r="N225" s="105" t="s">
        <v>38</v>
      </c>
    </row>
    <row r="226" spans="1:14" s="47" customFormat="1" ht="81" hidden="1" x14ac:dyDescent="0.2">
      <c r="A226" s="92"/>
      <c r="B226" s="148" t="s">
        <v>153</v>
      </c>
      <c r="C226" s="26" t="s">
        <v>18</v>
      </c>
      <c r="D226" s="25" t="s">
        <v>280</v>
      </c>
      <c r="E226" s="25">
        <v>3</v>
      </c>
      <c r="F226" s="26" t="s">
        <v>18</v>
      </c>
      <c r="G226" s="25" t="s">
        <v>281</v>
      </c>
      <c r="H226" s="99">
        <v>4</v>
      </c>
      <c r="I226" s="35" t="s">
        <v>20</v>
      </c>
      <c r="J226" s="143" t="s">
        <v>282</v>
      </c>
      <c r="K226" s="142" t="s">
        <v>18</v>
      </c>
      <c r="L226" s="25" t="s">
        <v>18</v>
      </c>
      <c r="M226" s="25">
        <v>2</v>
      </c>
      <c r="N226" s="47" t="s">
        <v>38</v>
      </c>
    </row>
    <row r="227" spans="1:14" s="47" customFormat="1" ht="81" hidden="1" x14ac:dyDescent="0.2">
      <c r="A227" s="92"/>
      <c r="B227" s="148" t="s">
        <v>154</v>
      </c>
      <c r="C227" s="26" t="s">
        <v>165</v>
      </c>
      <c r="D227" s="25" t="s">
        <v>283</v>
      </c>
      <c r="E227" s="25">
        <v>3</v>
      </c>
      <c r="F227" s="26" t="s">
        <v>18</v>
      </c>
      <c r="G227" s="25" t="s">
        <v>281</v>
      </c>
      <c r="H227" s="99">
        <v>4</v>
      </c>
      <c r="I227" s="35" t="s">
        <v>19</v>
      </c>
      <c r="J227" s="143" t="s">
        <v>284</v>
      </c>
      <c r="K227" s="142" t="s">
        <v>18</v>
      </c>
      <c r="L227" s="25" t="s">
        <v>18</v>
      </c>
      <c r="M227" s="25">
        <v>2</v>
      </c>
      <c r="N227" s="47" t="s">
        <v>38</v>
      </c>
    </row>
    <row r="228" spans="1:14" s="47" customFormat="1" ht="81" hidden="1" x14ac:dyDescent="0.2">
      <c r="A228" s="92"/>
      <c r="B228" s="148" t="s">
        <v>155</v>
      </c>
      <c r="C228" s="26" t="s">
        <v>165</v>
      </c>
      <c r="D228" s="25" t="s">
        <v>285</v>
      </c>
      <c r="E228" s="25">
        <v>3</v>
      </c>
      <c r="F228" s="26" t="s">
        <v>18</v>
      </c>
      <c r="G228" s="25" t="s">
        <v>216</v>
      </c>
      <c r="H228" s="99">
        <v>4</v>
      </c>
      <c r="I228" s="35" t="s">
        <v>19</v>
      </c>
      <c r="J228" s="143" t="s">
        <v>284</v>
      </c>
      <c r="K228" s="142" t="s">
        <v>20</v>
      </c>
      <c r="L228" s="25" t="s">
        <v>235</v>
      </c>
      <c r="M228" s="25">
        <v>2</v>
      </c>
      <c r="N228" s="47" t="s">
        <v>38</v>
      </c>
    </row>
    <row r="229" spans="1:14" s="47" customFormat="1" ht="54" hidden="1" x14ac:dyDescent="0.2">
      <c r="A229" s="92"/>
      <c r="B229" s="148" t="s">
        <v>156</v>
      </c>
      <c r="C229" s="26" t="s">
        <v>20</v>
      </c>
      <c r="D229" s="25" t="s">
        <v>20</v>
      </c>
      <c r="E229" s="25">
        <v>3</v>
      </c>
      <c r="F229" s="26" t="s">
        <v>18</v>
      </c>
      <c r="G229" s="25" t="s">
        <v>216</v>
      </c>
      <c r="H229" s="99">
        <v>4</v>
      </c>
      <c r="I229" s="35" t="s">
        <v>19</v>
      </c>
      <c r="J229" s="143" t="s">
        <v>286</v>
      </c>
      <c r="K229" s="142" t="s">
        <v>20</v>
      </c>
      <c r="L229" s="25" t="s">
        <v>235</v>
      </c>
      <c r="M229" s="25">
        <v>2</v>
      </c>
      <c r="N229" s="47" t="s">
        <v>38</v>
      </c>
    </row>
    <row r="230" spans="1:14" s="47" customFormat="1" ht="81" hidden="1" x14ac:dyDescent="0.2">
      <c r="A230" s="92"/>
      <c r="B230" s="148" t="s">
        <v>157</v>
      </c>
      <c r="C230" s="26" t="s">
        <v>18</v>
      </c>
      <c r="D230" s="25" t="s">
        <v>280</v>
      </c>
      <c r="E230" s="25">
        <v>3</v>
      </c>
      <c r="F230" s="26" t="s">
        <v>18</v>
      </c>
      <c r="G230" s="25" t="s">
        <v>281</v>
      </c>
      <c r="H230" s="99">
        <v>4</v>
      </c>
      <c r="I230" s="35" t="s">
        <v>20</v>
      </c>
      <c r="J230" s="143" t="s">
        <v>282</v>
      </c>
      <c r="K230" s="142" t="s">
        <v>19</v>
      </c>
      <c r="L230" s="25" t="s">
        <v>161</v>
      </c>
      <c r="M230" s="25">
        <v>2</v>
      </c>
      <c r="N230" s="47" t="s">
        <v>38</v>
      </c>
    </row>
    <row r="231" spans="1:14" s="47" customFormat="1" ht="81" hidden="1" x14ac:dyDescent="0.2">
      <c r="A231" s="92"/>
      <c r="B231" s="148" t="s">
        <v>158</v>
      </c>
      <c r="C231" s="26" t="s">
        <v>165</v>
      </c>
      <c r="D231" s="25" t="s">
        <v>283</v>
      </c>
      <c r="E231" s="25">
        <v>3</v>
      </c>
      <c r="F231" s="26" t="s">
        <v>18</v>
      </c>
      <c r="G231" s="25" t="s">
        <v>281</v>
      </c>
      <c r="H231" s="99">
        <v>4</v>
      </c>
      <c r="I231" s="35" t="s">
        <v>19</v>
      </c>
      <c r="J231" s="143" t="s">
        <v>284</v>
      </c>
      <c r="K231" s="142" t="s">
        <v>19</v>
      </c>
      <c r="L231" s="25" t="s">
        <v>161</v>
      </c>
      <c r="M231" s="25">
        <v>2</v>
      </c>
      <c r="N231" s="47" t="s">
        <v>38</v>
      </c>
    </row>
    <row r="232" spans="1:14" s="47" customFormat="1" ht="81" hidden="1" x14ac:dyDescent="0.2">
      <c r="A232" s="92"/>
      <c r="B232" s="148" t="s">
        <v>159</v>
      </c>
      <c r="C232" s="26" t="s">
        <v>165</v>
      </c>
      <c r="D232" s="25" t="s">
        <v>285</v>
      </c>
      <c r="E232" s="25">
        <v>3</v>
      </c>
      <c r="F232" s="26" t="s">
        <v>18</v>
      </c>
      <c r="G232" s="25" t="s">
        <v>216</v>
      </c>
      <c r="H232" s="99">
        <v>4</v>
      </c>
      <c r="I232" s="35" t="s">
        <v>19</v>
      </c>
      <c r="J232" s="143" t="s">
        <v>284</v>
      </c>
      <c r="K232" s="142" t="s">
        <v>20</v>
      </c>
      <c r="L232" s="25" t="s">
        <v>235</v>
      </c>
      <c r="M232" s="25">
        <v>2</v>
      </c>
      <c r="N232" s="47" t="s">
        <v>38</v>
      </c>
    </row>
    <row r="233" spans="1:14" s="47" customFormat="1" ht="54" hidden="1" x14ac:dyDescent="0.2">
      <c r="A233" s="92"/>
      <c r="B233" s="148" t="s">
        <v>160</v>
      </c>
      <c r="C233" s="26" t="s">
        <v>20</v>
      </c>
      <c r="D233" s="25" t="s">
        <v>20</v>
      </c>
      <c r="E233" s="25">
        <v>3</v>
      </c>
      <c r="F233" s="26" t="s">
        <v>18</v>
      </c>
      <c r="G233" s="25" t="s">
        <v>216</v>
      </c>
      <c r="H233" s="99">
        <v>4</v>
      </c>
      <c r="I233" s="35" t="s">
        <v>19</v>
      </c>
      <c r="J233" s="143" t="s">
        <v>286</v>
      </c>
      <c r="K233" s="142" t="s">
        <v>20</v>
      </c>
      <c r="L233" s="25" t="s">
        <v>235</v>
      </c>
      <c r="M233" s="25">
        <v>2</v>
      </c>
      <c r="N233" s="47" t="s">
        <v>38</v>
      </c>
    </row>
    <row r="234" spans="1:14" s="47" customFormat="1" ht="81" hidden="1" x14ac:dyDescent="0.2">
      <c r="A234" s="92"/>
      <c r="B234" s="24" t="s">
        <v>287</v>
      </c>
      <c r="C234" s="26" t="s">
        <v>18</v>
      </c>
      <c r="D234" s="25" t="s">
        <v>280</v>
      </c>
      <c r="E234" s="25">
        <v>1</v>
      </c>
      <c r="F234" s="26" t="s">
        <v>18</v>
      </c>
      <c r="G234" s="25" t="s">
        <v>281</v>
      </c>
      <c r="H234" s="99">
        <v>4</v>
      </c>
      <c r="I234" s="35" t="s">
        <v>20</v>
      </c>
      <c r="J234" s="143" t="s">
        <v>282</v>
      </c>
      <c r="K234" s="142" t="s">
        <v>18</v>
      </c>
      <c r="L234" s="25" t="s">
        <v>18</v>
      </c>
      <c r="M234" s="25">
        <v>2</v>
      </c>
      <c r="N234" s="47" t="s">
        <v>39</v>
      </c>
    </row>
    <row r="235" spans="1:14" s="47" customFormat="1" ht="81" hidden="1" x14ac:dyDescent="0.2">
      <c r="A235" s="92"/>
      <c r="B235" s="24" t="s">
        <v>288</v>
      </c>
      <c r="C235" s="26" t="s">
        <v>165</v>
      </c>
      <c r="D235" s="25" t="s">
        <v>283</v>
      </c>
      <c r="E235" s="25">
        <v>1</v>
      </c>
      <c r="F235" s="26" t="s">
        <v>20</v>
      </c>
      <c r="G235" s="25" t="s">
        <v>227</v>
      </c>
      <c r="H235" s="99">
        <v>4</v>
      </c>
      <c r="I235" s="35" t="s">
        <v>19</v>
      </c>
      <c r="J235" s="143" t="s">
        <v>284</v>
      </c>
      <c r="K235" s="142" t="s">
        <v>18</v>
      </c>
      <c r="L235" s="25" t="s">
        <v>18</v>
      </c>
      <c r="M235" s="25">
        <v>2</v>
      </c>
      <c r="N235" s="47" t="s">
        <v>39</v>
      </c>
    </row>
    <row r="236" spans="1:14" s="47" customFormat="1" ht="81" hidden="1" x14ac:dyDescent="0.2">
      <c r="A236" s="92"/>
      <c r="B236" s="24" t="s">
        <v>289</v>
      </c>
      <c r="C236" s="26" t="s">
        <v>165</v>
      </c>
      <c r="D236" s="25" t="s">
        <v>285</v>
      </c>
      <c r="E236" s="25">
        <v>1</v>
      </c>
      <c r="F236" s="26" t="s">
        <v>20</v>
      </c>
      <c r="G236" s="25" t="s">
        <v>227</v>
      </c>
      <c r="H236" s="99">
        <v>4</v>
      </c>
      <c r="I236" s="35" t="s">
        <v>19</v>
      </c>
      <c r="J236" s="143" t="s">
        <v>284</v>
      </c>
      <c r="K236" s="142" t="s">
        <v>20</v>
      </c>
      <c r="L236" s="25" t="s">
        <v>235</v>
      </c>
      <c r="M236" s="25">
        <v>2</v>
      </c>
      <c r="N236" s="47" t="s">
        <v>39</v>
      </c>
    </row>
    <row r="237" spans="1:14" s="47" customFormat="1" ht="54" hidden="1" x14ac:dyDescent="0.2">
      <c r="A237" s="92"/>
      <c r="B237" s="24" t="s">
        <v>290</v>
      </c>
      <c r="C237" s="26" t="s">
        <v>20</v>
      </c>
      <c r="D237" s="25" t="s">
        <v>20</v>
      </c>
      <c r="E237" s="25">
        <v>1</v>
      </c>
      <c r="F237" s="26" t="s">
        <v>20</v>
      </c>
      <c r="G237" s="25" t="s">
        <v>227</v>
      </c>
      <c r="H237" s="99">
        <v>4</v>
      </c>
      <c r="I237" s="35" t="s">
        <v>19</v>
      </c>
      <c r="J237" s="143" t="s">
        <v>286</v>
      </c>
      <c r="K237" s="142" t="s">
        <v>20</v>
      </c>
      <c r="L237" s="25" t="s">
        <v>235</v>
      </c>
      <c r="M237" s="25">
        <v>2</v>
      </c>
      <c r="N237" s="47" t="s">
        <v>39</v>
      </c>
    </row>
    <row r="238" spans="1:14" s="47" customFormat="1" ht="81" hidden="1" x14ac:dyDescent="0.2">
      <c r="A238" s="92"/>
      <c r="B238" s="148" t="s">
        <v>218</v>
      </c>
      <c r="C238" s="26" t="s">
        <v>18</v>
      </c>
      <c r="D238" s="25" t="s">
        <v>280</v>
      </c>
      <c r="E238" s="25">
        <v>3</v>
      </c>
      <c r="F238" s="26" t="s">
        <v>18</v>
      </c>
      <c r="G238" s="25" t="s">
        <v>281</v>
      </c>
      <c r="H238" s="99">
        <v>4</v>
      </c>
      <c r="I238" s="35" t="s">
        <v>20</v>
      </c>
      <c r="J238" s="143" t="s">
        <v>282</v>
      </c>
      <c r="K238" s="142" t="s">
        <v>19</v>
      </c>
      <c r="L238" s="25" t="s">
        <v>161</v>
      </c>
      <c r="M238" s="25">
        <v>2</v>
      </c>
      <c r="N238" s="47" t="s">
        <v>38</v>
      </c>
    </row>
    <row r="239" spans="1:14" s="47" customFormat="1" ht="81" hidden="1" x14ac:dyDescent="0.2">
      <c r="A239" s="92"/>
      <c r="B239" s="148" t="s">
        <v>219</v>
      </c>
      <c r="C239" s="26" t="s">
        <v>165</v>
      </c>
      <c r="D239" s="25" t="s">
        <v>283</v>
      </c>
      <c r="E239" s="25">
        <v>3</v>
      </c>
      <c r="F239" s="26" t="s">
        <v>18</v>
      </c>
      <c r="G239" s="25" t="s">
        <v>281</v>
      </c>
      <c r="H239" s="99">
        <v>4</v>
      </c>
      <c r="I239" s="35" t="s">
        <v>19</v>
      </c>
      <c r="J239" s="143" t="s">
        <v>284</v>
      </c>
      <c r="K239" s="142" t="s">
        <v>19</v>
      </c>
      <c r="L239" s="25" t="s">
        <v>161</v>
      </c>
      <c r="M239" s="25">
        <v>2</v>
      </c>
      <c r="N239" s="47" t="s">
        <v>38</v>
      </c>
    </row>
    <row r="240" spans="1:14" s="47" customFormat="1" ht="81" hidden="1" x14ac:dyDescent="0.2">
      <c r="A240" s="92"/>
      <c r="B240" s="148" t="s">
        <v>220</v>
      </c>
      <c r="C240" s="26" t="s">
        <v>165</v>
      </c>
      <c r="D240" s="25" t="s">
        <v>285</v>
      </c>
      <c r="E240" s="25">
        <v>3</v>
      </c>
      <c r="F240" s="26" t="s">
        <v>18</v>
      </c>
      <c r="G240" s="25" t="s">
        <v>216</v>
      </c>
      <c r="H240" s="99">
        <v>4</v>
      </c>
      <c r="I240" s="35" t="s">
        <v>19</v>
      </c>
      <c r="J240" s="143" t="s">
        <v>284</v>
      </c>
      <c r="K240" s="142" t="s">
        <v>20</v>
      </c>
      <c r="L240" s="25" t="s">
        <v>235</v>
      </c>
      <c r="M240" s="25">
        <v>2</v>
      </c>
      <c r="N240" s="47" t="s">
        <v>38</v>
      </c>
    </row>
    <row r="241" spans="1:14" s="47" customFormat="1" ht="54" hidden="1" x14ac:dyDescent="0.2">
      <c r="A241" s="92"/>
      <c r="B241" s="148" t="s">
        <v>221</v>
      </c>
      <c r="C241" s="26" t="s">
        <v>20</v>
      </c>
      <c r="D241" s="25" t="s">
        <v>20</v>
      </c>
      <c r="E241" s="25">
        <v>3</v>
      </c>
      <c r="F241" s="26" t="s">
        <v>18</v>
      </c>
      <c r="G241" s="25" t="s">
        <v>216</v>
      </c>
      <c r="H241" s="99">
        <v>4</v>
      </c>
      <c r="I241" s="35" t="s">
        <v>19</v>
      </c>
      <c r="J241" s="143" t="s">
        <v>286</v>
      </c>
      <c r="K241" s="142" t="s">
        <v>20</v>
      </c>
      <c r="L241" s="25" t="s">
        <v>235</v>
      </c>
      <c r="M241" s="25">
        <v>2</v>
      </c>
      <c r="N241" s="47" t="s">
        <v>38</v>
      </c>
    </row>
    <row r="242" spans="1:14" s="47" customFormat="1" ht="81" hidden="1" x14ac:dyDescent="0.2">
      <c r="A242" s="92"/>
      <c r="B242" s="24" t="s">
        <v>231</v>
      </c>
      <c r="C242" s="26" t="s">
        <v>18</v>
      </c>
      <c r="D242" s="25" t="s">
        <v>280</v>
      </c>
      <c r="E242" s="25">
        <v>3</v>
      </c>
      <c r="F242" s="26" t="s">
        <v>18</v>
      </c>
      <c r="G242" s="25" t="s">
        <v>281</v>
      </c>
      <c r="H242" s="99">
        <v>1</v>
      </c>
      <c r="I242" s="35" t="s">
        <v>20</v>
      </c>
      <c r="J242" s="143" t="s">
        <v>282</v>
      </c>
      <c r="K242" s="142" t="s">
        <v>18</v>
      </c>
      <c r="L242" s="25" t="s">
        <v>18</v>
      </c>
      <c r="M242" s="25">
        <v>2</v>
      </c>
      <c r="N242" s="47" t="s">
        <v>39</v>
      </c>
    </row>
    <row r="243" spans="1:14" s="47" customFormat="1" ht="81" hidden="1" x14ac:dyDescent="0.2">
      <c r="A243" s="92"/>
      <c r="B243" s="24" t="s">
        <v>232</v>
      </c>
      <c r="C243" s="26" t="s">
        <v>165</v>
      </c>
      <c r="D243" s="25" t="s">
        <v>283</v>
      </c>
      <c r="E243" s="25">
        <v>3</v>
      </c>
      <c r="F243" s="26" t="s">
        <v>20</v>
      </c>
      <c r="G243" s="25" t="s">
        <v>227</v>
      </c>
      <c r="H243" s="99">
        <v>1</v>
      </c>
      <c r="I243" s="35" t="s">
        <v>19</v>
      </c>
      <c r="J243" s="143" t="s">
        <v>284</v>
      </c>
      <c r="K243" s="142" t="s">
        <v>18</v>
      </c>
      <c r="L243" s="25" t="s">
        <v>18</v>
      </c>
      <c r="M243" s="25">
        <v>2</v>
      </c>
      <c r="N243" s="47" t="s">
        <v>39</v>
      </c>
    </row>
    <row r="244" spans="1:14" s="47" customFormat="1" ht="81" hidden="1" x14ac:dyDescent="0.2">
      <c r="A244" s="92"/>
      <c r="B244" s="24" t="s">
        <v>233</v>
      </c>
      <c r="C244" s="26" t="s">
        <v>165</v>
      </c>
      <c r="D244" s="25" t="s">
        <v>285</v>
      </c>
      <c r="E244" s="25">
        <v>3</v>
      </c>
      <c r="F244" s="26" t="s">
        <v>20</v>
      </c>
      <c r="G244" s="25" t="s">
        <v>227</v>
      </c>
      <c r="H244" s="99">
        <v>1</v>
      </c>
      <c r="I244" s="35" t="s">
        <v>19</v>
      </c>
      <c r="J244" s="143" t="s">
        <v>284</v>
      </c>
      <c r="K244" s="142" t="s">
        <v>20</v>
      </c>
      <c r="L244" s="25" t="s">
        <v>235</v>
      </c>
      <c r="M244" s="25">
        <v>2</v>
      </c>
      <c r="N244" s="47" t="s">
        <v>39</v>
      </c>
    </row>
    <row r="245" spans="1:14" s="47" customFormat="1" ht="54" hidden="1" x14ac:dyDescent="0.2">
      <c r="A245" s="92"/>
      <c r="B245" s="24" t="s">
        <v>234</v>
      </c>
      <c r="C245" s="26" t="s">
        <v>20</v>
      </c>
      <c r="D245" s="25" t="s">
        <v>20</v>
      </c>
      <c r="E245" s="25">
        <v>3</v>
      </c>
      <c r="F245" s="26" t="s">
        <v>20</v>
      </c>
      <c r="G245" s="25" t="s">
        <v>227</v>
      </c>
      <c r="H245" s="99">
        <v>1</v>
      </c>
      <c r="I245" s="35" t="s">
        <v>19</v>
      </c>
      <c r="J245" s="143" t="s">
        <v>286</v>
      </c>
      <c r="K245" s="142" t="s">
        <v>20</v>
      </c>
      <c r="L245" s="25" t="s">
        <v>235</v>
      </c>
      <c r="M245" s="25">
        <v>2</v>
      </c>
      <c r="N245" s="47" t="s">
        <v>39</v>
      </c>
    </row>
    <row r="246" spans="1:14" s="47" customFormat="1" ht="81" hidden="1" x14ac:dyDescent="0.2">
      <c r="A246" s="92"/>
      <c r="B246" s="148" t="s">
        <v>291</v>
      </c>
      <c r="C246" s="26" t="s">
        <v>18</v>
      </c>
      <c r="D246" s="25" t="s">
        <v>280</v>
      </c>
      <c r="E246" s="25">
        <v>3</v>
      </c>
      <c r="F246" s="26" t="s">
        <v>18</v>
      </c>
      <c r="G246" s="25" t="s">
        <v>281</v>
      </c>
      <c r="H246" s="99">
        <v>4</v>
      </c>
      <c r="I246" s="35" t="s">
        <v>20</v>
      </c>
      <c r="J246" s="143" t="s">
        <v>282</v>
      </c>
      <c r="K246" s="142" t="s">
        <v>18</v>
      </c>
      <c r="L246" s="25" t="s">
        <v>18</v>
      </c>
      <c r="M246" s="25">
        <v>2</v>
      </c>
      <c r="N246" s="47" t="s">
        <v>38</v>
      </c>
    </row>
    <row r="247" spans="1:14" s="47" customFormat="1" ht="81" hidden="1" x14ac:dyDescent="0.2">
      <c r="A247" s="92"/>
      <c r="B247" s="148" t="s">
        <v>292</v>
      </c>
      <c r="C247" s="26" t="s">
        <v>165</v>
      </c>
      <c r="D247" s="25" t="s">
        <v>283</v>
      </c>
      <c r="E247" s="25">
        <v>3</v>
      </c>
      <c r="F247" s="26" t="s">
        <v>18</v>
      </c>
      <c r="G247" s="25" t="s">
        <v>281</v>
      </c>
      <c r="H247" s="99">
        <v>4</v>
      </c>
      <c r="I247" s="35" t="s">
        <v>19</v>
      </c>
      <c r="J247" s="143" t="s">
        <v>284</v>
      </c>
      <c r="K247" s="142" t="s">
        <v>18</v>
      </c>
      <c r="L247" s="25" t="s">
        <v>18</v>
      </c>
      <c r="M247" s="25">
        <v>2</v>
      </c>
      <c r="N247" s="47" t="s">
        <v>38</v>
      </c>
    </row>
    <row r="248" spans="1:14" s="47" customFormat="1" ht="81" hidden="1" x14ac:dyDescent="0.2">
      <c r="A248" s="92"/>
      <c r="B248" s="148" t="s">
        <v>293</v>
      </c>
      <c r="C248" s="26" t="s">
        <v>165</v>
      </c>
      <c r="D248" s="25" t="s">
        <v>285</v>
      </c>
      <c r="E248" s="25">
        <v>3</v>
      </c>
      <c r="F248" s="26" t="s">
        <v>18</v>
      </c>
      <c r="G248" s="25" t="s">
        <v>216</v>
      </c>
      <c r="H248" s="99">
        <v>4</v>
      </c>
      <c r="I248" s="35" t="s">
        <v>19</v>
      </c>
      <c r="J248" s="143" t="s">
        <v>284</v>
      </c>
      <c r="K248" s="142" t="s">
        <v>20</v>
      </c>
      <c r="L248" s="25" t="s">
        <v>235</v>
      </c>
      <c r="M248" s="25">
        <v>2</v>
      </c>
      <c r="N248" s="47" t="s">
        <v>38</v>
      </c>
    </row>
    <row r="249" spans="1:14" s="47" customFormat="1" ht="67.5" hidden="1" x14ac:dyDescent="0.2">
      <c r="A249" s="92"/>
      <c r="B249" s="148" t="s">
        <v>294</v>
      </c>
      <c r="C249" s="26" t="s">
        <v>20</v>
      </c>
      <c r="D249" s="25" t="s">
        <v>20</v>
      </c>
      <c r="E249" s="25">
        <v>3</v>
      </c>
      <c r="F249" s="26" t="s">
        <v>18</v>
      </c>
      <c r="G249" s="25" t="s">
        <v>216</v>
      </c>
      <c r="H249" s="99">
        <v>4</v>
      </c>
      <c r="I249" s="35" t="s">
        <v>19</v>
      </c>
      <c r="J249" s="143" t="s">
        <v>286</v>
      </c>
      <c r="K249" s="142" t="s">
        <v>20</v>
      </c>
      <c r="L249" s="25" t="s">
        <v>235</v>
      </c>
      <c r="M249" s="25">
        <v>2</v>
      </c>
      <c r="N249" s="47" t="s">
        <v>38</v>
      </c>
    </row>
    <row r="250" spans="1:14" s="47" customFormat="1" ht="67.5" hidden="1" x14ac:dyDescent="0.2">
      <c r="A250" s="92"/>
      <c r="B250" s="149" t="s">
        <v>295</v>
      </c>
      <c r="C250" s="26" t="s">
        <v>20</v>
      </c>
      <c r="D250" s="25" t="s">
        <v>296</v>
      </c>
      <c r="E250" s="25"/>
      <c r="F250" s="26" t="s">
        <v>20</v>
      </c>
      <c r="G250" s="25" t="s">
        <v>222</v>
      </c>
      <c r="H250" s="99"/>
      <c r="I250" s="35" t="s">
        <v>20</v>
      </c>
      <c r="J250" s="25" t="s">
        <v>223</v>
      </c>
      <c r="K250" s="142" t="s">
        <v>19</v>
      </c>
      <c r="L250" s="25" t="s">
        <v>226</v>
      </c>
      <c r="M250" s="25">
        <v>2</v>
      </c>
      <c r="N250" s="47" t="s">
        <v>90</v>
      </c>
    </row>
    <row r="251" spans="1:14" s="47" customFormat="1" ht="67.5" hidden="1" x14ac:dyDescent="0.2">
      <c r="A251" s="92"/>
      <c r="B251" s="149" t="s">
        <v>297</v>
      </c>
      <c r="C251" s="26" t="s">
        <v>20</v>
      </c>
      <c r="D251" s="25" t="s">
        <v>296</v>
      </c>
      <c r="E251" s="25"/>
      <c r="F251" s="26" t="s">
        <v>20</v>
      </c>
      <c r="G251" s="25" t="s">
        <v>222</v>
      </c>
      <c r="H251" s="99"/>
      <c r="I251" s="35" t="s">
        <v>20</v>
      </c>
      <c r="J251" s="25" t="s">
        <v>223</v>
      </c>
      <c r="K251" s="142" t="s">
        <v>19</v>
      </c>
      <c r="L251" s="25" t="s">
        <v>226</v>
      </c>
      <c r="M251" s="25">
        <v>2</v>
      </c>
      <c r="N251" s="47" t="s">
        <v>90</v>
      </c>
    </row>
    <row r="252" spans="1:14" s="47" customFormat="1" ht="40.5" hidden="1" x14ac:dyDescent="0.2">
      <c r="A252" s="92"/>
      <c r="B252" s="149" t="s">
        <v>298</v>
      </c>
      <c r="C252" s="26" t="s">
        <v>20</v>
      </c>
      <c r="D252" s="25" t="s">
        <v>296</v>
      </c>
      <c r="E252" s="25"/>
      <c r="F252" s="26" t="s">
        <v>20</v>
      </c>
      <c r="G252" s="25" t="s">
        <v>222</v>
      </c>
      <c r="H252" s="99"/>
      <c r="I252" s="35" t="s">
        <v>20</v>
      </c>
      <c r="J252" s="25" t="s">
        <v>223</v>
      </c>
      <c r="K252" s="142" t="s">
        <v>20</v>
      </c>
      <c r="L252" s="25" t="s">
        <v>151</v>
      </c>
      <c r="M252" s="25"/>
      <c r="N252" s="47" t="s">
        <v>90</v>
      </c>
    </row>
    <row r="253" spans="1:14" s="47" customFormat="1" ht="40.5" hidden="1" x14ac:dyDescent="0.2">
      <c r="A253" s="92"/>
      <c r="B253" s="149" t="s">
        <v>299</v>
      </c>
      <c r="C253" s="26" t="s">
        <v>20</v>
      </c>
      <c r="D253" s="25" t="s">
        <v>296</v>
      </c>
      <c r="E253" s="25"/>
      <c r="F253" s="26" t="s">
        <v>20</v>
      </c>
      <c r="G253" s="25" t="s">
        <v>222</v>
      </c>
      <c r="H253" s="99"/>
      <c r="I253" s="35" t="s">
        <v>20</v>
      </c>
      <c r="J253" s="25" t="s">
        <v>223</v>
      </c>
      <c r="K253" s="142" t="s">
        <v>20</v>
      </c>
      <c r="L253" s="25" t="s">
        <v>151</v>
      </c>
      <c r="M253" s="25">
        <v>2</v>
      </c>
      <c r="N253" s="47" t="s">
        <v>90</v>
      </c>
    </row>
    <row r="254" spans="1:14" s="47" customFormat="1" ht="67.5" hidden="1" x14ac:dyDescent="0.2">
      <c r="A254" s="92"/>
      <c r="B254" s="149" t="s">
        <v>269</v>
      </c>
      <c r="C254" s="26" t="s">
        <v>20</v>
      </c>
      <c r="D254" s="25" t="s">
        <v>300</v>
      </c>
      <c r="E254" s="25"/>
      <c r="F254" s="26" t="s">
        <v>20</v>
      </c>
      <c r="G254" s="25" t="s">
        <v>225</v>
      </c>
      <c r="H254" s="99"/>
      <c r="I254" s="35" t="s">
        <v>20</v>
      </c>
      <c r="J254" s="25" t="s">
        <v>224</v>
      </c>
      <c r="K254" s="142" t="s">
        <v>19</v>
      </c>
      <c r="L254" s="25" t="s">
        <v>166</v>
      </c>
      <c r="M254" s="25">
        <v>2</v>
      </c>
      <c r="N254" s="47" t="s">
        <v>90</v>
      </c>
    </row>
    <row r="255" spans="1:14" s="47" customFormat="1" ht="67.5" hidden="1" x14ac:dyDescent="0.2">
      <c r="A255" s="92"/>
      <c r="B255" s="149" t="s">
        <v>270</v>
      </c>
      <c r="C255" s="26" t="s">
        <v>20</v>
      </c>
      <c r="D255" s="25" t="s">
        <v>300</v>
      </c>
      <c r="E255" s="25"/>
      <c r="F255" s="26" t="s">
        <v>20</v>
      </c>
      <c r="G255" s="25" t="s">
        <v>225</v>
      </c>
      <c r="H255" s="99"/>
      <c r="I255" s="35" t="s">
        <v>20</v>
      </c>
      <c r="J255" s="25" t="s">
        <v>224</v>
      </c>
      <c r="K255" s="142" t="s">
        <v>19</v>
      </c>
      <c r="L255" s="25" t="s">
        <v>166</v>
      </c>
      <c r="M255" s="25">
        <v>2</v>
      </c>
      <c r="N255" s="47" t="s">
        <v>90</v>
      </c>
    </row>
    <row r="256" spans="1:14" s="47" customFormat="1" ht="40.5" hidden="1" x14ac:dyDescent="0.2">
      <c r="A256" s="92"/>
      <c r="B256" s="149" t="s">
        <v>271</v>
      </c>
      <c r="C256" s="26" t="s">
        <v>20</v>
      </c>
      <c r="D256" s="25" t="s">
        <v>300</v>
      </c>
      <c r="E256" s="25"/>
      <c r="F256" s="26" t="s">
        <v>20</v>
      </c>
      <c r="G256" s="25" t="s">
        <v>225</v>
      </c>
      <c r="H256" s="99"/>
      <c r="I256" s="35" t="s">
        <v>20</v>
      </c>
      <c r="J256" s="25" t="s">
        <v>224</v>
      </c>
      <c r="K256" s="142" t="s">
        <v>20</v>
      </c>
      <c r="L256" s="25" t="s">
        <v>151</v>
      </c>
      <c r="M256" s="25"/>
      <c r="N256" s="47" t="s">
        <v>90</v>
      </c>
    </row>
    <row r="257" spans="1:14" s="47" customFormat="1" ht="40.5" hidden="1" x14ac:dyDescent="0.2">
      <c r="A257" s="92"/>
      <c r="B257" s="149" t="s">
        <v>301</v>
      </c>
      <c r="C257" s="26" t="s">
        <v>20</v>
      </c>
      <c r="D257" s="25" t="s">
        <v>300</v>
      </c>
      <c r="E257" s="25"/>
      <c r="F257" s="26" t="s">
        <v>20</v>
      </c>
      <c r="G257" s="25" t="s">
        <v>225</v>
      </c>
      <c r="H257" s="99"/>
      <c r="I257" s="35" t="s">
        <v>20</v>
      </c>
      <c r="J257" s="25" t="s">
        <v>224</v>
      </c>
      <c r="K257" s="142" t="s">
        <v>20</v>
      </c>
      <c r="L257" s="25" t="s">
        <v>151</v>
      </c>
      <c r="M257" s="25">
        <v>2</v>
      </c>
      <c r="N257" s="47" t="s">
        <v>90</v>
      </c>
    </row>
    <row r="258" spans="1:14" ht="15" hidden="1" customHeight="1" x14ac:dyDescent="0.25"/>
    <row r="259" spans="1:14" ht="12.6" customHeight="1" x14ac:dyDescent="0.25"/>
  </sheetData>
  <sheetProtection algorithmName="SHA-512" hashValue="+GiEET5acwY7H7BT+3DQgJiztyH8dwC6K1CZ8ZL0unfNM3l+d+4eqZ7y8Ajof6ogPlGE1cXtKrd1bRoe0xgJoA==" saltValue="mRfTy38z8i/nWECo9TDT7A==" spinCount="100000" sheet="1" selectLockedCells="1"/>
  <mergeCells count="129">
    <mergeCell ref="C147:F148"/>
    <mergeCell ref="I140:I142"/>
    <mergeCell ref="J140:J142"/>
    <mergeCell ref="A129:H129"/>
    <mergeCell ref="C139:E139"/>
    <mergeCell ref="C140:E140"/>
    <mergeCell ref="C131:F131"/>
    <mergeCell ref="C134:E135"/>
    <mergeCell ref="C136:E136"/>
    <mergeCell ref="F134:F135"/>
    <mergeCell ref="C132:F133"/>
    <mergeCell ref="C138:E138"/>
    <mergeCell ref="C146:E146"/>
    <mergeCell ref="C145:F145"/>
    <mergeCell ref="A168:G168"/>
    <mergeCell ref="B164:G164"/>
    <mergeCell ref="B165:G165"/>
    <mergeCell ref="B69:C70"/>
    <mergeCell ref="D73:G74"/>
    <mergeCell ref="B71:C74"/>
    <mergeCell ref="D86:G86"/>
    <mergeCell ref="B104:D104"/>
    <mergeCell ref="B110:D110"/>
    <mergeCell ref="B115:C115"/>
    <mergeCell ref="B102:E102"/>
    <mergeCell ref="B105:D105"/>
    <mergeCell ref="B151:G153"/>
    <mergeCell ref="A130:H130"/>
    <mergeCell ref="B114:C114"/>
    <mergeCell ref="C161:D161"/>
    <mergeCell ref="C160:D160"/>
    <mergeCell ref="A128:H128"/>
    <mergeCell ref="B112:E112"/>
    <mergeCell ref="C159:D159"/>
    <mergeCell ref="B106:D106"/>
    <mergeCell ref="B108:E108"/>
    <mergeCell ref="C157:D157"/>
    <mergeCell ref="C156:D156"/>
    <mergeCell ref="C162:D162"/>
    <mergeCell ref="F156:G156"/>
    <mergeCell ref="F158:G158"/>
    <mergeCell ref="F160:G160"/>
    <mergeCell ref="F162:G162"/>
    <mergeCell ref="B52:F52"/>
    <mergeCell ref="B55:F55"/>
    <mergeCell ref="B58:G58"/>
    <mergeCell ref="A97:H97"/>
    <mergeCell ref="B88:C88"/>
    <mergeCell ref="B86:C86"/>
    <mergeCell ref="C90:F90"/>
    <mergeCell ref="B111:C111"/>
    <mergeCell ref="C91:E91"/>
    <mergeCell ref="E121:F121"/>
    <mergeCell ref="B107:D107"/>
    <mergeCell ref="C143:E143"/>
    <mergeCell ref="C144:E144"/>
    <mergeCell ref="B54:E54"/>
    <mergeCell ref="A81:H81"/>
    <mergeCell ref="C158:D158"/>
    <mergeCell ref="C155:D155"/>
    <mergeCell ref="A149:H149"/>
    <mergeCell ref="B87:C87"/>
    <mergeCell ref="B2:G2"/>
    <mergeCell ref="C10:D10"/>
    <mergeCell ref="C8:D8"/>
    <mergeCell ref="B22:F22"/>
    <mergeCell ref="B21:G21"/>
    <mergeCell ref="B28:F28"/>
    <mergeCell ref="A6:H6"/>
    <mergeCell ref="F18:G18"/>
    <mergeCell ref="B24:F24"/>
    <mergeCell ref="B25:F25"/>
    <mergeCell ref="A19:H19"/>
    <mergeCell ref="C9:D9"/>
    <mergeCell ref="F8:G8"/>
    <mergeCell ref="C11:D11"/>
    <mergeCell ref="F11:G11"/>
    <mergeCell ref="C12:D12"/>
    <mergeCell ref="C16:D16"/>
    <mergeCell ref="B23:C23"/>
    <mergeCell ref="D23:G23"/>
    <mergeCell ref="J5:L5"/>
    <mergeCell ref="B4:G4"/>
    <mergeCell ref="C141:E141"/>
    <mergeCell ref="C142:E142"/>
    <mergeCell ref="F17:G17"/>
    <mergeCell ref="F9:G9"/>
    <mergeCell ref="C17:D17"/>
    <mergeCell ref="B27:F27"/>
    <mergeCell ref="B26:F26"/>
    <mergeCell ref="B32:E32"/>
    <mergeCell ref="B30:F30"/>
    <mergeCell ref="B31:F31"/>
    <mergeCell ref="B38:F38"/>
    <mergeCell ref="B40:F40"/>
    <mergeCell ref="B36:G36"/>
    <mergeCell ref="B41:F41"/>
    <mergeCell ref="B42:F42"/>
    <mergeCell ref="B43:F43"/>
    <mergeCell ref="B44:F44"/>
    <mergeCell ref="B45:F45"/>
    <mergeCell ref="A56:H56"/>
    <mergeCell ref="A75:H75"/>
    <mergeCell ref="B78:F78"/>
    <mergeCell ref="B77:G77"/>
    <mergeCell ref="D3:E3"/>
    <mergeCell ref="C5:F5"/>
    <mergeCell ref="B83:G84"/>
    <mergeCell ref="B99:G100"/>
    <mergeCell ref="B39:F39"/>
    <mergeCell ref="B46:F46"/>
    <mergeCell ref="B48:E48"/>
    <mergeCell ref="A50:H50"/>
    <mergeCell ref="B79:E79"/>
    <mergeCell ref="F79:G80"/>
    <mergeCell ref="C59:F59"/>
    <mergeCell ref="B53:G53"/>
    <mergeCell ref="B60:C60"/>
    <mergeCell ref="C137:D137"/>
    <mergeCell ref="B29:F29"/>
    <mergeCell ref="A34:H34"/>
    <mergeCell ref="B109:F109"/>
    <mergeCell ref="B47:F47"/>
    <mergeCell ref="F12:G12"/>
    <mergeCell ref="F16:G16"/>
    <mergeCell ref="A14:H14"/>
    <mergeCell ref="B103:F103"/>
    <mergeCell ref="B116:F116"/>
    <mergeCell ref="B117:F119"/>
  </mergeCells>
  <phoneticPr fontId="3" type="noConversion"/>
  <dataValidations xWindow="545" yWindow="335" count="8">
    <dataValidation allowBlank="1" showInputMessage="1" showErrorMessage="1" sqref="G131:G133 C166:G166 I94 C136:C147 H145:H147 G148 G113:G120 D88 C112:D115 E110:E113 C110:D110 C104:F108 G106:H107 B101:B117 G109:G111 C131 F71 G45:G51 D6:D7 C11:D11 C6:C10 G6:G7 F110:F115 H129 F134:G134 F136:G144 C95:E95 F91:F95 B96:H96 D92:E93 G10 G12:G17 I91:I92 E6:F21 D13:D21 G54:G72 B56:B67 B69 B71 D73 D60:E72 F60:F69 C80:C93 G89:G93 H6:H95 E87:G88 B120:B123 D89:F89 B75:B95 F120 E122:F122 H108:H127 A56:A166 E121 C121:D122 D150:D155 D163 B150:B166 C150:C163 G157:G163 G150:G155 E150:F156 D157:F157 D159:F159 E158:F158 E160:F163 B131:B148 D80:E85 C75:E78 F81:G85 G75:G78 F75:F79 C54:C59 H98:H105 C98:G98 B98:B99 G101:G105 C101:F102 A6:B55 D54:F58 C13:C22 G19:G22 G24:G43 D23 D22:F22 C24:F52" xr:uid="{00000000-0002-0000-0000-000000000000}"/>
    <dataValidation type="list" allowBlank="1" showInputMessage="1" showErrorMessage="1" sqref="G52" xr:uid="{00000000-0002-0000-0000-000001000000}">
      <formula1>_options9</formula1>
    </dataValidation>
    <dataValidation type="list" allowBlank="1" showInputMessage="1" showErrorMessage="1" sqref="D87" xr:uid="{00000000-0002-0000-0000-000002000000}">
      <formula1>$B$209:$B$213</formula1>
    </dataValidation>
    <dataValidation type="whole" errorStyle="warning" operator="notEqual" allowBlank="1" showInputMessage="1" showErrorMessage="1" errorTitle="Health Insurance Premiums" error="You have entered $9,900, this is the CHURCH'S portion of the pastor's premium. It can not be considered part of the pastor's compensation." sqref="G44" xr:uid="{00000000-0002-0000-0000-000004000000}">
      <formula1>9900</formula1>
    </dataValidation>
    <dataValidation type="list" allowBlank="1" showInputMessage="1" showErrorMessage="1" sqref="G112 G108" xr:uid="{00000000-0002-0000-0000-000005000000}">
      <formula1>_options20</formula1>
    </dataValidation>
    <dataValidation type="list" allowBlank="1" showInputMessage="1" showErrorMessage="1" sqref="G121" xr:uid="{00000000-0002-0000-0000-000007000000}">
      <formula1>_options23</formula1>
    </dataValidation>
    <dataValidation type="list" allowBlank="1" showInputMessage="1" showErrorMessage="1" sqref="C12" xr:uid="{00000000-0002-0000-0000-000008000000}">
      <formula1>_options34</formula1>
    </dataValidation>
    <dataValidation type="list" allowBlank="1" showInputMessage="1" showErrorMessage="1" sqref="D86" xr:uid="{00000000-0002-0000-0000-000009000000}">
      <formula1>_options13</formula1>
    </dataValidation>
  </dataValidations>
  <printOptions horizontalCentered="1"/>
  <pageMargins left="0.38" right="0.37" top="0.5" bottom="0.5" header="0.3" footer="0.3"/>
  <pageSetup scale="64" fitToHeight="4" orientation="portrait" r:id="rId1"/>
  <headerFooter alignWithMargins="0">
    <oddHeader>&amp;C2023 CLERGY COMPENSATION WORKSHEET - SINGLE POINT</oddHeader>
    <oddFooter>&amp;F&amp;RPage &amp;P</oddFooter>
  </headerFooter>
  <rowBreaks count="3" manualBreakCount="3">
    <brk id="33" max="7" man="1"/>
    <brk id="80" max="7" man="1"/>
    <brk id="127" max="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26"/>
  <sheetViews>
    <sheetView workbookViewId="0">
      <selection activeCell="D8" sqref="D8:D9"/>
    </sheetView>
  </sheetViews>
  <sheetFormatPr defaultColWidth="8.85546875" defaultRowHeight="12.75" x14ac:dyDescent="0.2"/>
  <cols>
    <col min="1" max="1" width="2.140625" bestFit="1" customWidth="1"/>
    <col min="2" max="2" width="9.140625" bestFit="1" customWidth="1"/>
    <col min="3" max="3" width="2.140625" bestFit="1" customWidth="1"/>
    <col min="4" max="4" width="8.42578125" bestFit="1" customWidth="1"/>
    <col min="5" max="5" width="22.85546875" bestFit="1" customWidth="1"/>
    <col min="6" max="6" width="21.85546875" bestFit="1" customWidth="1"/>
    <col min="7" max="7" width="8.140625" bestFit="1" customWidth="1"/>
    <col min="8" max="8" width="7.42578125" bestFit="1" customWidth="1"/>
    <col min="9" max="9" width="9.140625" bestFit="1" customWidth="1"/>
    <col min="10" max="10" width="21.85546875" bestFit="1" customWidth="1"/>
    <col min="11" max="11" width="23.85546875" bestFit="1" customWidth="1"/>
    <col min="12" max="12" width="28.140625" bestFit="1" customWidth="1"/>
    <col min="13" max="13" width="56.42578125" customWidth="1"/>
    <col min="14" max="14" width="3.85546875" bestFit="1" customWidth="1"/>
    <col min="15" max="19" width="4.85546875" bestFit="1" customWidth="1"/>
    <col min="20" max="23" width="2.140625" bestFit="1" customWidth="1"/>
    <col min="24" max="24" width="26.140625" bestFit="1" customWidth="1"/>
    <col min="25" max="34" width="25.42578125" bestFit="1" customWidth="1"/>
    <col min="35" max="41" width="2.140625" bestFit="1" customWidth="1"/>
  </cols>
  <sheetData>
    <row r="1" spans="1:41" x14ac:dyDescent="0.2">
      <c r="A1" s="124" t="s">
        <v>54</v>
      </c>
      <c r="B1" s="27" t="s">
        <v>59</v>
      </c>
      <c r="C1" s="27" t="s">
        <v>62</v>
      </c>
      <c r="D1" s="27" t="s">
        <v>62</v>
      </c>
      <c r="E1" s="27" t="s">
        <v>69</v>
      </c>
      <c r="F1" s="27" t="s">
        <v>69</v>
      </c>
      <c r="G1" s="27" t="s">
        <v>79</v>
      </c>
      <c r="H1" s="27" t="s">
        <v>79</v>
      </c>
      <c r="I1" s="27" t="s">
        <v>59</v>
      </c>
      <c r="J1" s="27" t="s">
        <v>69</v>
      </c>
      <c r="K1" s="27" t="s">
        <v>69</v>
      </c>
      <c r="L1" s="27" t="s">
        <v>96</v>
      </c>
      <c r="M1" s="27" t="s">
        <v>79</v>
      </c>
      <c r="N1" s="27" t="s">
        <v>108</v>
      </c>
      <c r="O1" s="27" t="s">
        <v>108</v>
      </c>
      <c r="P1" s="27" t="s">
        <v>108</v>
      </c>
      <c r="Q1" s="27" t="s">
        <v>108</v>
      </c>
      <c r="R1" s="27" t="s">
        <v>108</v>
      </c>
      <c r="S1" s="27" t="s">
        <v>133</v>
      </c>
      <c r="T1" s="27" t="s">
        <v>62</v>
      </c>
      <c r="U1" s="27" t="s">
        <v>62</v>
      </c>
      <c r="V1" s="27" t="s">
        <v>62</v>
      </c>
      <c r="W1" s="27" t="s">
        <v>62</v>
      </c>
      <c r="X1" s="27" t="s">
        <v>96</v>
      </c>
      <c r="Y1" s="27" t="s">
        <v>96</v>
      </c>
      <c r="Z1" s="27" t="s">
        <v>96</v>
      </c>
      <c r="AA1" s="27" t="s">
        <v>96</v>
      </c>
      <c r="AB1" s="27" t="s">
        <v>96</v>
      </c>
      <c r="AC1" s="27" t="s">
        <v>96</v>
      </c>
      <c r="AD1" s="27" t="s">
        <v>96</v>
      </c>
      <c r="AE1" s="27" t="s">
        <v>96</v>
      </c>
      <c r="AF1" s="27" t="s">
        <v>96</v>
      </c>
      <c r="AG1" s="27" t="s">
        <v>96</v>
      </c>
      <c r="AH1" s="27" t="s">
        <v>96</v>
      </c>
      <c r="AI1" t="s">
        <v>54</v>
      </c>
      <c r="AJ1" t="s">
        <v>54</v>
      </c>
      <c r="AK1" t="s">
        <v>54</v>
      </c>
      <c r="AL1" t="s">
        <v>54</v>
      </c>
      <c r="AM1" t="s">
        <v>54</v>
      </c>
      <c r="AN1" t="s">
        <v>54</v>
      </c>
      <c r="AO1" t="s">
        <v>54</v>
      </c>
    </row>
    <row r="2" spans="1:41" x14ac:dyDescent="0.2">
      <c r="A2" s="124" t="s">
        <v>55</v>
      </c>
      <c r="B2" s="27" t="s">
        <v>54</v>
      </c>
      <c r="C2" s="27" t="s">
        <v>54</v>
      </c>
      <c r="D2" s="27" t="s">
        <v>63</v>
      </c>
      <c r="E2" s="27" t="s">
        <v>70</v>
      </c>
      <c r="F2" s="27" t="s">
        <v>70</v>
      </c>
      <c r="G2" s="27" t="s">
        <v>24</v>
      </c>
      <c r="H2" s="27" t="s">
        <v>54</v>
      </c>
      <c r="I2" s="27" t="s">
        <v>54</v>
      </c>
      <c r="J2" s="27" t="s">
        <v>70</v>
      </c>
      <c r="K2" s="27" t="s">
        <v>89</v>
      </c>
      <c r="L2" s="27" t="s">
        <v>305</v>
      </c>
      <c r="M2" s="232" t="s">
        <v>15</v>
      </c>
      <c r="N2" s="27" t="s">
        <v>109</v>
      </c>
      <c r="O2" s="27" t="s">
        <v>109</v>
      </c>
      <c r="P2" s="27" t="s">
        <v>109</v>
      </c>
      <c r="Q2" s="27" t="s">
        <v>109</v>
      </c>
      <c r="R2" s="27" t="s">
        <v>109</v>
      </c>
      <c r="S2" s="27" t="s">
        <v>108</v>
      </c>
      <c r="T2" s="27" t="s">
        <v>54</v>
      </c>
      <c r="U2" s="27" t="s">
        <v>54</v>
      </c>
      <c r="V2" s="27" t="s">
        <v>54</v>
      </c>
      <c r="W2" s="27" t="s">
        <v>54</v>
      </c>
      <c r="X2" s="27" t="s">
        <v>305</v>
      </c>
      <c r="Y2" s="27" t="s">
        <v>305</v>
      </c>
      <c r="Z2" s="27" t="s">
        <v>305</v>
      </c>
      <c r="AA2" s="27" t="s">
        <v>305</v>
      </c>
      <c r="AB2" s="27" t="s">
        <v>305</v>
      </c>
      <c r="AC2" s="27" t="s">
        <v>305</v>
      </c>
      <c r="AD2" s="27" t="s">
        <v>305</v>
      </c>
      <c r="AE2" s="27" t="s">
        <v>305</v>
      </c>
      <c r="AF2" s="27" t="s">
        <v>305</v>
      </c>
      <c r="AG2" s="27" t="s">
        <v>305</v>
      </c>
      <c r="AH2" s="27" t="s">
        <v>305</v>
      </c>
      <c r="AI2" t="s">
        <v>55</v>
      </c>
      <c r="AJ2" t="s">
        <v>55</v>
      </c>
      <c r="AK2" t="s">
        <v>55</v>
      </c>
      <c r="AL2" t="s">
        <v>55</v>
      </c>
      <c r="AM2" t="s">
        <v>55</v>
      </c>
      <c r="AN2" t="s">
        <v>55</v>
      </c>
      <c r="AO2" t="s">
        <v>55</v>
      </c>
    </row>
    <row r="3" spans="1:41" x14ac:dyDescent="0.2">
      <c r="A3" s="27"/>
      <c r="B3" s="27" t="s">
        <v>55</v>
      </c>
      <c r="C3" s="27" t="s">
        <v>55</v>
      </c>
      <c r="D3" s="27" t="s">
        <v>64</v>
      </c>
      <c r="E3" s="27" t="s">
        <v>71</v>
      </c>
      <c r="F3" s="27" t="s">
        <v>71</v>
      </c>
      <c r="G3" s="27" t="s">
        <v>25</v>
      </c>
      <c r="H3" s="27" t="s">
        <v>55</v>
      </c>
      <c r="I3" s="27" t="s">
        <v>55</v>
      </c>
      <c r="J3" s="27" t="s">
        <v>71</v>
      </c>
      <c r="K3" s="27" t="s">
        <v>71</v>
      </c>
      <c r="L3" s="27" t="s">
        <v>306</v>
      </c>
      <c r="M3" s="232" t="s">
        <v>13</v>
      </c>
      <c r="O3" s="27" t="s">
        <v>110</v>
      </c>
      <c r="P3" s="27" t="s">
        <v>110</v>
      </c>
      <c r="Q3" s="27" t="s">
        <v>110</v>
      </c>
      <c r="R3" s="27" t="s">
        <v>110</v>
      </c>
      <c r="S3" s="27" t="s">
        <v>109</v>
      </c>
      <c r="T3" s="27" t="s">
        <v>55</v>
      </c>
      <c r="U3" s="27" t="s">
        <v>55</v>
      </c>
      <c r="V3" s="27" t="s">
        <v>55</v>
      </c>
      <c r="W3" s="27" t="s">
        <v>55</v>
      </c>
      <c r="X3" s="27" t="s">
        <v>306</v>
      </c>
      <c r="Y3" s="27" t="s">
        <v>306</v>
      </c>
      <c r="Z3" s="27" t="s">
        <v>306</v>
      </c>
      <c r="AA3" s="27" t="s">
        <v>306</v>
      </c>
      <c r="AB3" s="27" t="s">
        <v>306</v>
      </c>
      <c r="AC3" s="27" t="s">
        <v>306</v>
      </c>
      <c r="AD3" s="27" t="s">
        <v>306</v>
      </c>
      <c r="AE3" s="27" t="s">
        <v>306</v>
      </c>
      <c r="AF3" s="27" t="s">
        <v>306</v>
      </c>
      <c r="AG3" s="27" t="s">
        <v>306</v>
      </c>
      <c r="AH3" s="27" t="s">
        <v>306</v>
      </c>
    </row>
    <row r="4" spans="1:41" x14ac:dyDescent="0.2">
      <c r="D4" s="27" t="s">
        <v>65</v>
      </c>
      <c r="E4" s="27" t="s">
        <v>72</v>
      </c>
      <c r="F4" s="27" t="s">
        <v>72</v>
      </c>
      <c r="G4" s="27" t="s">
        <v>26</v>
      </c>
      <c r="J4" s="27" t="s">
        <v>72</v>
      </c>
      <c r="K4" s="27" t="s">
        <v>72</v>
      </c>
      <c r="L4" s="27" t="s">
        <v>307</v>
      </c>
      <c r="M4" s="232" t="s">
        <v>14</v>
      </c>
      <c r="O4" s="27" t="s">
        <v>111</v>
      </c>
      <c r="P4" s="27" t="s">
        <v>111</v>
      </c>
      <c r="Q4" s="27" t="s">
        <v>111</v>
      </c>
      <c r="R4" s="27" t="s">
        <v>111</v>
      </c>
      <c r="S4" s="27" t="s">
        <v>110</v>
      </c>
      <c r="X4" s="27" t="s">
        <v>307</v>
      </c>
      <c r="Y4" s="27" t="s">
        <v>307</v>
      </c>
      <c r="Z4" s="27" t="s">
        <v>307</v>
      </c>
      <c r="AA4" s="27" t="s">
        <v>307</v>
      </c>
      <c r="AB4" s="27" t="s">
        <v>307</v>
      </c>
      <c r="AC4" s="27" t="s">
        <v>307</v>
      </c>
      <c r="AD4" s="27" t="s">
        <v>307</v>
      </c>
      <c r="AE4" s="27" t="s">
        <v>307</v>
      </c>
      <c r="AF4" s="27" t="s">
        <v>307</v>
      </c>
      <c r="AG4" s="27" t="s">
        <v>307</v>
      </c>
      <c r="AH4" s="27" t="s">
        <v>307</v>
      </c>
    </row>
    <row r="5" spans="1:41" x14ac:dyDescent="0.2">
      <c r="D5" s="27" t="s">
        <v>66</v>
      </c>
      <c r="E5" s="27" t="s">
        <v>73</v>
      </c>
      <c r="F5" s="27" t="s">
        <v>74</v>
      </c>
      <c r="G5" s="27" t="s">
        <v>27</v>
      </c>
      <c r="J5" s="27" t="s">
        <v>86</v>
      </c>
      <c r="K5" s="27" t="s">
        <v>86</v>
      </c>
      <c r="L5" s="27" t="s">
        <v>308</v>
      </c>
      <c r="M5" s="232" t="s">
        <v>302</v>
      </c>
      <c r="O5" s="27" t="s">
        <v>112</v>
      </c>
      <c r="P5" s="27" t="s">
        <v>112</v>
      </c>
      <c r="Q5" s="27" t="s">
        <v>112</v>
      </c>
      <c r="R5" s="27" t="s">
        <v>112</v>
      </c>
      <c r="S5" s="27" t="s">
        <v>111</v>
      </c>
      <c r="X5" s="27" t="s">
        <v>308</v>
      </c>
      <c r="Y5" s="27" t="s">
        <v>308</v>
      </c>
      <c r="Z5" s="27" t="s">
        <v>308</v>
      </c>
      <c r="AA5" s="27" t="s">
        <v>308</v>
      </c>
      <c r="AB5" s="27" t="s">
        <v>308</v>
      </c>
      <c r="AC5" s="27" t="s">
        <v>308</v>
      </c>
      <c r="AD5" s="27" t="s">
        <v>308</v>
      </c>
      <c r="AE5" s="27" t="s">
        <v>308</v>
      </c>
      <c r="AF5" s="27" t="s">
        <v>308</v>
      </c>
      <c r="AG5" s="27" t="s">
        <v>308</v>
      </c>
      <c r="AH5" s="27" t="s">
        <v>308</v>
      </c>
    </row>
    <row r="6" spans="1:41" x14ac:dyDescent="0.2">
      <c r="D6" s="27" t="s">
        <v>67</v>
      </c>
      <c r="L6" s="27" t="s">
        <v>309</v>
      </c>
      <c r="M6" s="232" t="s">
        <v>152</v>
      </c>
      <c r="O6" s="124" t="s">
        <v>113</v>
      </c>
      <c r="P6" s="27" t="s">
        <v>113</v>
      </c>
      <c r="Q6" s="27" t="s">
        <v>113</v>
      </c>
      <c r="R6" s="27" t="s">
        <v>113</v>
      </c>
      <c r="S6" s="27" t="s">
        <v>112</v>
      </c>
      <c r="X6" s="27" t="s">
        <v>309</v>
      </c>
      <c r="Y6" s="27" t="s">
        <v>309</v>
      </c>
      <c r="Z6" s="27" t="s">
        <v>309</v>
      </c>
      <c r="AA6" s="27" t="s">
        <v>309</v>
      </c>
      <c r="AB6" s="27" t="s">
        <v>309</v>
      </c>
      <c r="AC6" s="27" t="s">
        <v>309</v>
      </c>
      <c r="AD6" s="27" t="s">
        <v>309</v>
      </c>
      <c r="AE6" s="27" t="s">
        <v>309</v>
      </c>
      <c r="AF6" s="27" t="s">
        <v>309</v>
      </c>
      <c r="AG6" s="27" t="s">
        <v>309</v>
      </c>
      <c r="AH6" s="27" t="s">
        <v>309</v>
      </c>
    </row>
    <row r="7" spans="1:41" x14ac:dyDescent="0.2">
      <c r="D7" s="27" t="s">
        <v>68</v>
      </c>
      <c r="L7" s="27" t="s">
        <v>310</v>
      </c>
      <c r="M7" s="233" t="s">
        <v>230</v>
      </c>
      <c r="O7" s="27" t="s">
        <v>114</v>
      </c>
      <c r="P7" s="27" t="s">
        <v>114</v>
      </c>
      <c r="Q7" s="27" t="s">
        <v>114</v>
      </c>
      <c r="R7" s="27" t="s">
        <v>114</v>
      </c>
      <c r="S7" s="27" t="s">
        <v>113</v>
      </c>
      <c r="X7" s="27" t="s">
        <v>310</v>
      </c>
      <c r="Y7" s="27" t="s">
        <v>310</v>
      </c>
      <c r="Z7" s="27" t="s">
        <v>310</v>
      </c>
      <c r="AA7" s="27" t="s">
        <v>310</v>
      </c>
      <c r="AB7" s="27" t="s">
        <v>310</v>
      </c>
      <c r="AC7" s="27" t="s">
        <v>310</v>
      </c>
      <c r="AD7" s="27" t="s">
        <v>310</v>
      </c>
      <c r="AE7" s="27" t="s">
        <v>310</v>
      </c>
      <c r="AF7" s="27" t="s">
        <v>310</v>
      </c>
      <c r="AG7" s="27" t="s">
        <v>310</v>
      </c>
      <c r="AH7" s="27" t="s">
        <v>310</v>
      </c>
    </row>
    <row r="8" spans="1:41" ht="25.5" x14ac:dyDescent="0.2">
      <c r="D8" s="27"/>
      <c r="L8" s="27"/>
      <c r="M8" s="233" t="s">
        <v>303</v>
      </c>
      <c r="O8" s="27" t="s">
        <v>115</v>
      </c>
      <c r="P8" s="27" t="s">
        <v>115</v>
      </c>
      <c r="Q8" s="27" t="s">
        <v>115</v>
      </c>
      <c r="R8" s="27" t="s">
        <v>115</v>
      </c>
      <c r="S8" s="27" t="s">
        <v>114</v>
      </c>
      <c r="X8" s="27"/>
    </row>
    <row r="9" spans="1:41" x14ac:dyDescent="0.2">
      <c r="D9" s="27"/>
      <c r="L9" s="27"/>
      <c r="M9" s="233" t="s">
        <v>229</v>
      </c>
      <c r="O9" s="27" t="s">
        <v>116</v>
      </c>
      <c r="P9" s="27" t="s">
        <v>116</v>
      </c>
      <c r="Q9" s="27" t="s">
        <v>116</v>
      </c>
      <c r="R9" s="27" t="s">
        <v>116</v>
      </c>
      <c r="S9" s="27" t="s">
        <v>115</v>
      </c>
      <c r="X9" s="27"/>
    </row>
    <row r="10" spans="1:41" x14ac:dyDescent="0.2">
      <c r="M10" s="233" t="s">
        <v>304</v>
      </c>
      <c r="O10" s="27" t="s">
        <v>117</v>
      </c>
      <c r="P10" s="27" t="s">
        <v>117</v>
      </c>
      <c r="Q10" s="27" t="s">
        <v>117</v>
      </c>
      <c r="R10" s="27" t="s">
        <v>117</v>
      </c>
      <c r="S10" s="27" t="s">
        <v>116</v>
      </c>
    </row>
    <row r="11" spans="1:41" x14ac:dyDescent="0.2">
      <c r="M11" s="234" t="s">
        <v>272</v>
      </c>
      <c r="O11" s="27" t="s">
        <v>118</v>
      </c>
      <c r="P11" s="27" t="s">
        <v>118</v>
      </c>
      <c r="Q11" s="27" t="s">
        <v>118</v>
      </c>
      <c r="R11" s="27" t="s">
        <v>118</v>
      </c>
      <c r="S11" s="27" t="s">
        <v>117</v>
      </c>
    </row>
    <row r="12" spans="1:41" x14ac:dyDescent="0.2">
      <c r="P12" s="27" t="s">
        <v>119</v>
      </c>
      <c r="Q12" s="27" t="s">
        <v>119</v>
      </c>
      <c r="R12" s="27" t="s">
        <v>119</v>
      </c>
      <c r="S12" s="27" t="s">
        <v>118</v>
      </c>
    </row>
    <row r="13" spans="1:41" x14ac:dyDescent="0.2">
      <c r="P13" s="27" t="s">
        <v>120</v>
      </c>
      <c r="Q13" s="27" t="s">
        <v>120</v>
      </c>
      <c r="R13" s="27" t="s">
        <v>120</v>
      </c>
      <c r="S13" s="27" t="s">
        <v>119</v>
      </c>
    </row>
    <row r="14" spans="1:41" x14ac:dyDescent="0.2">
      <c r="M14" s="27"/>
      <c r="P14" s="27" t="s">
        <v>121</v>
      </c>
      <c r="Q14" s="27" t="s">
        <v>121</v>
      </c>
      <c r="R14" s="27" t="s">
        <v>121</v>
      </c>
      <c r="S14" s="27" t="s">
        <v>120</v>
      </c>
    </row>
    <row r="15" spans="1:41" x14ac:dyDescent="0.2">
      <c r="M15" s="27"/>
      <c r="P15" s="27" t="s">
        <v>122</v>
      </c>
      <c r="Q15" s="27" t="s">
        <v>122</v>
      </c>
      <c r="R15" s="27" t="s">
        <v>122</v>
      </c>
      <c r="S15" s="27" t="s">
        <v>121</v>
      </c>
    </row>
    <row r="16" spans="1:41" x14ac:dyDescent="0.2">
      <c r="P16" s="27" t="s">
        <v>123</v>
      </c>
      <c r="Q16" s="27" t="s">
        <v>123</v>
      </c>
      <c r="R16" s="27" t="s">
        <v>123</v>
      </c>
      <c r="S16" s="27" t="s">
        <v>122</v>
      </c>
    </row>
    <row r="17" spans="13:19" x14ac:dyDescent="0.2">
      <c r="P17" s="27" t="s">
        <v>124</v>
      </c>
      <c r="Q17" s="27" t="s">
        <v>124</v>
      </c>
      <c r="R17" s="27" t="s">
        <v>124</v>
      </c>
      <c r="S17" s="27" t="s">
        <v>123</v>
      </c>
    </row>
    <row r="18" spans="13:19" x14ac:dyDescent="0.2">
      <c r="P18" s="27" t="s">
        <v>125</v>
      </c>
      <c r="Q18" s="27" t="s">
        <v>125</v>
      </c>
      <c r="R18" s="27" t="s">
        <v>125</v>
      </c>
      <c r="S18" s="27" t="s">
        <v>124</v>
      </c>
    </row>
    <row r="19" spans="13:19" x14ac:dyDescent="0.2">
      <c r="P19" s="27" t="s">
        <v>126</v>
      </c>
      <c r="Q19" s="27" t="s">
        <v>126</v>
      </c>
      <c r="R19" s="27" t="s">
        <v>126</v>
      </c>
      <c r="S19" s="27" t="s">
        <v>125</v>
      </c>
    </row>
    <row r="20" spans="13:19" x14ac:dyDescent="0.2">
      <c r="M20" s="137"/>
      <c r="P20" s="27" t="s">
        <v>127</v>
      </c>
      <c r="Q20" s="27" t="s">
        <v>127</v>
      </c>
      <c r="R20" s="27" t="s">
        <v>127</v>
      </c>
      <c r="S20" s="27" t="s">
        <v>126</v>
      </c>
    </row>
    <row r="21" spans="13:19" x14ac:dyDescent="0.2">
      <c r="Q21" s="27" t="s">
        <v>128</v>
      </c>
      <c r="R21" s="27" t="s">
        <v>128</v>
      </c>
      <c r="S21" s="27" t="s">
        <v>127</v>
      </c>
    </row>
    <row r="22" spans="13:19" x14ac:dyDescent="0.2">
      <c r="Q22" s="27" t="s">
        <v>129</v>
      </c>
      <c r="R22" s="27" t="s">
        <v>129</v>
      </c>
      <c r="S22" s="27" t="s">
        <v>128</v>
      </c>
    </row>
    <row r="23" spans="13:19" x14ac:dyDescent="0.2">
      <c r="Q23" s="27" t="s">
        <v>130</v>
      </c>
      <c r="R23" s="27" t="s">
        <v>130</v>
      </c>
      <c r="S23" s="27" t="s">
        <v>129</v>
      </c>
    </row>
    <row r="24" spans="13:19" x14ac:dyDescent="0.2">
      <c r="Q24" s="27" t="s">
        <v>131</v>
      </c>
      <c r="R24" s="27" t="s">
        <v>131</v>
      </c>
      <c r="S24" s="27" t="s">
        <v>130</v>
      </c>
    </row>
    <row r="25" spans="13:19" x14ac:dyDescent="0.2">
      <c r="Q25" s="27" t="s">
        <v>132</v>
      </c>
      <c r="R25" s="27" t="s">
        <v>132</v>
      </c>
      <c r="S25" s="27" t="s">
        <v>131</v>
      </c>
    </row>
    <row r="26" spans="13:19" x14ac:dyDescent="0.2">
      <c r="S26" s="27" t="s">
        <v>132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2"/>
  <sheetViews>
    <sheetView workbookViewId="0"/>
  </sheetViews>
  <sheetFormatPr defaultColWidth="8.85546875" defaultRowHeight="12.75" x14ac:dyDescent="0.2"/>
  <sheetData>
    <row r="1" spans="1:5" x14ac:dyDescent="0.2">
      <c r="A1" t="s">
        <v>167</v>
      </c>
      <c r="B1" t="s">
        <v>168</v>
      </c>
      <c r="C1" t="s">
        <v>162</v>
      </c>
      <c r="D1" t="s">
        <v>171</v>
      </c>
      <c r="E1" t="s">
        <v>163</v>
      </c>
    </row>
    <row r="2" spans="1:5" x14ac:dyDescent="0.2">
      <c r="A2" t="s">
        <v>169</v>
      </c>
      <c r="B2" t="s">
        <v>170</v>
      </c>
    </row>
    <row r="3" spans="1:5" x14ac:dyDescent="0.2">
      <c r="A3" t="s">
        <v>172</v>
      </c>
      <c r="B3" t="s">
        <v>174</v>
      </c>
    </row>
    <row r="4" spans="1:5" x14ac:dyDescent="0.2">
      <c r="A4" t="s">
        <v>175</v>
      </c>
      <c r="B4" t="s">
        <v>176</v>
      </c>
    </row>
    <row r="5" spans="1:5" x14ac:dyDescent="0.2">
      <c r="A5" t="s">
        <v>177</v>
      </c>
      <c r="B5" t="s">
        <v>178</v>
      </c>
    </row>
    <row r="6" spans="1:5" x14ac:dyDescent="0.2">
      <c r="A6" t="s">
        <v>179</v>
      </c>
      <c r="B6" t="s">
        <v>180</v>
      </c>
    </row>
    <row r="7" spans="1:5" x14ac:dyDescent="0.2">
      <c r="A7" t="s">
        <v>181</v>
      </c>
      <c r="B7" t="s">
        <v>182</v>
      </c>
    </row>
    <row r="8" spans="1:5" x14ac:dyDescent="0.2">
      <c r="A8" t="s">
        <v>183</v>
      </c>
      <c r="B8" t="s">
        <v>184</v>
      </c>
    </row>
    <row r="9" spans="1:5" x14ac:dyDescent="0.2">
      <c r="A9" t="s">
        <v>185</v>
      </c>
      <c r="B9" t="s">
        <v>186</v>
      </c>
    </row>
    <row r="10" spans="1:5" x14ac:dyDescent="0.2">
      <c r="A10" t="s">
        <v>187</v>
      </c>
      <c r="B10" t="s">
        <v>188</v>
      </c>
    </row>
    <row r="11" spans="1:5" x14ac:dyDescent="0.2">
      <c r="A11" t="s">
        <v>189</v>
      </c>
      <c r="B11" t="s">
        <v>190</v>
      </c>
    </row>
    <row r="12" spans="1:5" x14ac:dyDescent="0.2">
      <c r="A12" t="s">
        <v>191</v>
      </c>
      <c r="B12" t="s">
        <v>192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2E26222686AB4095398F5BFBA2818D" ma:contentTypeVersion="14" ma:contentTypeDescription="Create a new document." ma:contentTypeScope="" ma:versionID="bc9238dabffe99c76f87c3b449c9ee62">
  <xsd:schema xmlns:xsd="http://www.w3.org/2001/XMLSchema" xmlns:xs="http://www.w3.org/2001/XMLSchema" xmlns:p="http://schemas.microsoft.com/office/2006/metadata/properties" xmlns:ns2="4be9c2da-19c4-4b15-94b9-d512172d7d6e" xmlns:ns3="31df74fa-a77e-48f9-b636-40e59bd3c3f6" targetNamespace="http://schemas.microsoft.com/office/2006/metadata/properties" ma:root="true" ma:fieldsID="ddadd8a195c29740ef068cdb1fa9e90b" ns2:_="" ns3:_="">
    <xsd:import namespace="4be9c2da-19c4-4b15-94b9-d512172d7d6e"/>
    <xsd:import namespace="31df74fa-a77e-48f9-b636-40e59bd3c3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9c2da-19c4-4b15-94b9-d512172d7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6454cc-f75f-477a-8147-f2c87b46628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f74fa-a77e-48f9-b636-40e59bd3c3f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b1fd1c8-b243-4f18-a666-e165893a97a0}" ma:internalName="TaxCatchAll" ma:showField="CatchAllData" ma:web="31df74fa-a77e-48f9-b636-40e59bd3c3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e9c2da-19c4-4b15-94b9-d512172d7d6e">
      <Terms xmlns="http://schemas.microsoft.com/office/infopath/2007/PartnerControls"/>
    </lcf76f155ced4ddcb4097134ff3c332f>
    <TaxCatchAll xmlns="31df74fa-a77e-48f9-b636-40e59bd3c3f6" xsi:nil="true"/>
  </documentManagement>
</p:properties>
</file>

<file path=customXml/itemProps1.xml><?xml version="1.0" encoding="utf-8"?>
<ds:datastoreItem xmlns:ds="http://schemas.openxmlformats.org/officeDocument/2006/customXml" ds:itemID="{6F623B83-E381-4465-8342-130F01E9E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e9c2da-19c4-4b15-94b9-d512172d7d6e"/>
    <ds:schemaRef ds:uri="31df74fa-a77e-48f9-b636-40e59bd3c3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993199-4CEC-4190-BA56-FC9BE8C38636}">
  <ds:schemaRefs>
    <ds:schemaRef ds:uri="http://schemas.microsoft.com/sharepoint/v3/contenttype/forms"/>
  </ds:schemaRefs>
</ds:datastoreItem>
</file>

<file path=customXml/itemProps3.xml><?xml version="1.0" encoding="utf-8"?>
<ds:datastoreItem xmlns:ds="http://schemas.openxmlformats.org/officeDocument/2006/customXml" ds:itemID="{1D943D36-17FB-409C-A97E-B9C01105609D}">
  <ds:schemaRefs>
    <ds:schemaRef ds:uri="http://schemas.microsoft.com/office/2006/metadata/properties"/>
    <ds:schemaRef ds:uri="http://schemas.microsoft.com/office/infopath/2007/PartnerControls"/>
    <ds:schemaRef ds:uri="4be9c2da-19c4-4b15-94b9-d512172d7d6e"/>
    <ds:schemaRef ds:uri="31df74fa-a77e-48f9-b636-40e59bd3c3f6"/>
  </ds:schemaRefs>
</ds:datastoreItem>
</file>

<file path=docMetadata/LabelInfo.xml><?xml version="1.0" encoding="utf-8"?>
<clbl:labelList xmlns:clbl="http://schemas.microsoft.com/office/2020/mipLabelMetadata">
  <clbl:label id="{3cd5dbbd-3166-4512-af6b-d4d038ae1d74}" enabled="0" method="" siteId="{3cd5dbbd-3166-4512-af6b-d4d038ae1d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58</vt:i4>
      </vt:variant>
    </vt:vector>
  </HeadingPairs>
  <TitlesOfParts>
    <vt:vector size="60" baseType="lpstr">
      <vt:lpstr>CalcField-Actual $</vt:lpstr>
      <vt:lpstr>_Options</vt:lpstr>
      <vt:lpstr>_options1</vt:lpstr>
      <vt:lpstr>_options10</vt:lpstr>
      <vt:lpstr>_options11</vt:lpstr>
      <vt:lpstr>_options12</vt:lpstr>
      <vt:lpstr>_options13</vt:lpstr>
      <vt:lpstr>_options14</vt:lpstr>
      <vt:lpstr>_options15</vt:lpstr>
      <vt:lpstr>_options16</vt:lpstr>
      <vt:lpstr>_options17</vt:lpstr>
      <vt:lpstr>_options18</vt:lpstr>
      <vt:lpstr>_options19</vt:lpstr>
      <vt:lpstr>_options2</vt:lpstr>
      <vt:lpstr>_options20</vt:lpstr>
      <vt:lpstr>_options21</vt:lpstr>
      <vt:lpstr>_options22</vt:lpstr>
      <vt:lpstr>_options23</vt:lpstr>
      <vt:lpstr>_options24</vt:lpstr>
      <vt:lpstr>_options25</vt:lpstr>
      <vt:lpstr>_options26</vt:lpstr>
      <vt:lpstr>_options27</vt:lpstr>
      <vt:lpstr>_options28</vt:lpstr>
      <vt:lpstr>_options29</vt:lpstr>
      <vt:lpstr>_options3</vt:lpstr>
      <vt:lpstr>_options30</vt:lpstr>
      <vt:lpstr>_options31</vt:lpstr>
      <vt:lpstr>_options32</vt:lpstr>
      <vt:lpstr>_options33</vt:lpstr>
      <vt:lpstr>_options34</vt:lpstr>
      <vt:lpstr>_options35</vt:lpstr>
      <vt:lpstr>_options36</vt:lpstr>
      <vt:lpstr>_options37</vt:lpstr>
      <vt:lpstr>_options38</vt:lpstr>
      <vt:lpstr>_options39</vt:lpstr>
      <vt:lpstr>_options4</vt:lpstr>
      <vt:lpstr>_options40</vt:lpstr>
      <vt:lpstr>_options41</vt:lpstr>
      <vt:lpstr>_options5</vt:lpstr>
      <vt:lpstr>_options6</vt:lpstr>
      <vt:lpstr>_options7</vt:lpstr>
      <vt:lpstr>_options8</vt:lpstr>
      <vt:lpstr>_options9</vt:lpstr>
      <vt:lpstr>Charge_Name</vt:lpstr>
      <vt:lpstr>Church_ID</vt:lpstr>
      <vt:lpstr>Church_Name</vt:lpstr>
      <vt:lpstr>Church_Phone</vt:lpstr>
      <vt:lpstr>District</vt:lpstr>
      <vt:lpstr>email</vt:lpstr>
      <vt:lpstr>Pastor_Email</vt:lpstr>
      <vt:lpstr>Pastor_Name</vt:lpstr>
      <vt:lpstr>Pastor_Phone</vt:lpstr>
      <vt:lpstr>Pastors_Full_Name</vt:lpstr>
      <vt:lpstr>Pastors_Phone</vt:lpstr>
      <vt:lpstr>Phone</vt:lpstr>
      <vt:lpstr>Position</vt:lpstr>
      <vt:lpstr>'CalcField-Actual $'!Print_Area</vt:lpstr>
      <vt:lpstr>Submitted_By</vt:lpstr>
      <vt:lpstr>Submitter_Email</vt:lpstr>
      <vt:lpstr>Submitter_Phone</vt:lpstr>
    </vt:vector>
  </TitlesOfParts>
  <Company>Kansas West Conference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Filano</dc:creator>
  <cp:lastModifiedBy>John Gauthier</cp:lastModifiedBy>
  <cp:lastPrinted>2017-09-12T17:01:01Z</cp:lastPrinted>
  <dcterms:created xsi:type="dcterms:W3CDTF">2005-08-23T21:08:52Z</dcterms:created>
  <dcterms:modified xsi:type="dcterms:W3CDTF">2025-07-14T04:09:13Z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0x0101006E2E26222686AB4095398F5BFBA2818D</vt:lpwstr>
  </property>
  <property fmtid="{D5CDD505-2E9C-101B-9397-08002B2CF9AE}" pid="3" name="MediaServiceImageTags">
    <vt:lpwstr/>
  </property>
</Properties>
</file>